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worksheets/sheet40.xml" ContentType="application/vnd.openxmlformats-officedocument.spreadsheetml.worksheet+xml"/>
  <Override PartName="/xl/drawings/drawing40.xml" ContentType="application/vnd.openxmlformats-officedocument.drawing+xml"/>
  <Override PartName="/xl/worksheets/sheet41.xml" ContentType="application/vnd.openxmlformats-officedocument.spreadsheetml.worksheet+xml"/>
  <Override PartName="/xl/drawings/drawing41.xml" ContentType="application/vnd.openxmlformats-officedocument.drawing+xml"/>
  <Override PartName="/xl/worksheets/sheet42.xml" ContentType="application/vnd.openxmlformats-officedocument.spreadsheetml.worksheet+xml"/>
  <Override PartName="/xl/drawings/drawing42.xml" ContentType="application/vnd.openxmlformats-officedocument.drawing+xml"/>
  <Override PartName="/xl/worksheets/sheet43.xml" ContentType="application/vnd.openxmlformats-officedocument.spreadsheetml.worksheet+xml"/>
  <Override PartName="/xl/drawings/drawing43.xml" ContentType="application/vnd.openxmlformats-officedocument.drawing+xml"/>
  <Override PartName="/xl/worksheets/sheet44.xml" ContentType="application/vnd.openxmlformats-officedocument.spreadsheetml.worksheet+xml"/>
  <Override PartName="/xl/drawings/drawing44.xml" ContentType="application/vnd.openxmlformats-officedocument.drawing+xml"/>
  <Override PartName="/xl/worksheets/sheet45.xml" ContentType="application/vnd.openxmlformats-officedocument.spreadsheetml.worksheet+xml"/>
  <Override PartName="/xl/drawings/drawing45.xml" ContentType="application/vnd.openxmlformats-officedocument.drawing+xml"/>
  <Override PartName="/xl/worksheets/sheet46.xml" ContentType="application/vnd.openxmlformats-officedocument.spreadsheetml.worksheet+xml"/>
  <Override PartName="/xl/drawings/drawing46.xml" ContentType="application/vnd.openxmlformats-officedocument.drawing+xml"/>
  <Override PartName="/xl/worksheets/sheet47.xml" ContentType="application/vnd.openxmlformats-officedocument.spreadsheetml.worksheet+xml"/>
  <Override PartName="/xl/drawings/drawing47.xml" ContentType="application/vnd.openxmlformats-officedocument.drawing+xml"/>
  <Override PartName="/xl/worksheets/sheet48.xml" ContentType="application/vnd.openxmlformats-officedocument.spreadsheetml.worksheet+xml"/>
  <Override PartName="/xl/drawings/drawing48.xml" ContentType="application/vnd.openxmlformats-officedocument.drawing+xml"/>
  <Override PartName="/xl/worksheets/sheet49.xml" ContentType="application/vnd.openxmlformats-officedocument.spreadsheetml.worksheet+xml"/>
  <Override PartName="/xl/drawings/drawing49.xml" ContentType="application/vnd.openxmlformats-officedocument.drawing+xml"/>
  <Override PartName="/xl/worksheets/sheet50.xml" ContentType="application/vnd.openxmlformats-officedocument.spreadsheetml.worksheet+xml"/>
  <Override PartName="/xl/drawings/drawing50.xml" ContentType="application/vnd.openxmlformats-officedocument.drawing+xml"/>
  <Override PartName="/xl/worksheets/sheet51.xml" ContentType="application/vnd.openxmlformats-officedocument.spreadsheetml.worksheet+xml"/>
  <Override PartName="/xl/drawings/drawing51.xml" ContentType="application/vnd.openxmlformats-officedocument.drawing+xml"/>
  <Override PartName="/xl/worksheets/sheet52.xml" ContentType="application/vnd.openxmlformats-officedocument.spreadsheetml.worksheet+xml"/>
  <Override PartName="/xl/drawings/drawing52.xml" ContentType="application/vnd.openxmlformats-officedocument.drawing+xml"/>
  <Override PartName="/xl/worksheets/sheet53.xml" ContentType="application/vnd.openxmlformats-officedocument.spreadsheetml.worksheet+xml"/>
  <Override PartName="/xl/drawings/drawing53.xml" ContentType="application/vnd.openxmlformats-officedocument.drawing+xml"/>
  <Override PartName="/xl/worksheets/sheet54.xml" ContentType="application/vnd.openxmlformats-officedocument.spreadsheetml.worksheet+xml"/>
  <Override PartName="/xl/drawings/drawing54.xml" ContentType="application/vnd.openxmlformats-officedocument.drawing+xml"/>
  <Override PartName="/xl/worksheets/sheet55.xml" ContentType="application/vnd.openxmlformats-officedocument.spreadsheetml.worksheet+xml"/>
  <Override PartName="/xl/drawings/drawing55.xml" ContentType="application/vnd.openxmlformats-officedocument.drawing+xml"/>
  <Override PartName="/xl/worksheets/sheet56.xml" ContentType="application/vnd.openxmlformats-officedocument.spreadsheetml.worksheet+xml"/>
  <Override PartName="/xl/drawings/drawing56.xml" ContentType="application/vnd.openxmlformats-officedocument.drawing+xml"/>
  <Override PartName="/xl/worksheets/sheet57.xml" ContentType="application/vnd.openxmlformats-officedocument.spreadsheetml.worksheet+xml"/>
  <Override PartName="/xl/drawings/drawing57.xml" ContentType="application/vnd.openxmlformats-officedocument.drawing+xml"/>
  <Override PartName="/xl/worksheets/sheet58.xml" ContentType="application/vnd.openxmlformats-officedocument.spreadsheetml.worksheet+xml"/>
  <Override PartName="/xl/drawings/drawing58.xml" ContentType="application/vnd.openxmlformats-officedocument.drawing+xml"/>
  <Override PartName="/xl/worksheets/sheet59.xml" ContentType="application/vnd.openxmlformats-officedocument.spreadsheetml.worksheet+xml"/>
  <Override PartName="/xl/drawings/drawing59.xml" ContentType="application/vnd.openxmlformats-officedocument.drawing+xml"/>
  <Override PartName="/xl/worksheets/sheet60.xml" ContentType="application/vnd.openxmlformats-officedocument.spreadsheetml.worksheet+xml"/>
  <Override PartName="/xl/drawings/drawing60.xml" ContentType="application/vnd.openxmlformats-officedocument.drawing+xml"/>
  <Override PartName="/xl/worksheets/sheet61.xml" ContentType="application/vnd.openxmlformats-officedocument.spreadsheetml.worksheet+xml"/>
  <Override PartName="/xl/drawings/drawing61.xml" ContentType="application/vnd.openxmlformats-officedocument.drawing+xml"/>
  <Override PartName="/xl/worksheets/sheet62.xml" ContentType="application/vnd.openxmlformats-officedocument.spreadsheetml.worksheet+xml"/>
  <Override PartName="/xl/drawings/drawing62.xml" ContentType="application/vnd.openxmlformats-officedocument.drawing+xml"/>
  <Override PartName="/xl/worksheets/sheet63.xml" ContentType="application/vnd.openxmlformats-officedocument.spreadsheetml.worksheet+xml"/>
  <Override PartName="/xl/drawings/drawing63.xml" ContentType="application/vnd.openxmlformats-officedocument.drawing+xml"/>
  <Override PartName="/xl/worksheets/sheet64.xml" ContentType="application/vnd.openxmlformats-officedocument.spreadsheetml.worksheet+xml"/>
  <Override PartName="/xl/drawings/drawing64.xml" ContentType="application/vnd.openxmlformats-officedocument.drawing+xml"/>
  <Override PartName="/xl/worksheets/sheet65.xml" ContentType="application/vnd.openxmlformats-officedocument.spreadsheetml.worksheet+xml"/>
  <Override PartName="/xl/drawings/drawing65.xml" ContentType="application/vnd.openxmlformats-officedocument.drawing+xml"/>
  <Override PartName="/xl/worksheets/sheet66.xml" ContentType="application/vnd.openxmlformats-officedocument.spreadsheetml.worksheet+xml"/>
  <Override PartName="/xl/drawings/drawing66.xml" ContentType="application/vnd.openxmlformats-officedocument.drawing+xml"/>
  <Override PartName="/xl/worksheets/sheet67.xml" ContentType="application/vnd.openxmlformats-officedocument.spreadsheetml.worksheet+xml"/>
  <Override PartName="/xl/drawings/drawing67.xml" ContentType="application/vnd.openxmlformats-officedocument.drawing+xml"/>
  <Override PartName="/xl/worksheets/sheet68.xml" ContentType="application/vnd.openxmlformats-officedocument.spreadsheetml.worksheet+xml"/>
  <Override PartName="/xl/drawings/drawing68.xml" ContentType="application/vnd.openxmlformats-officedocument.drawing+xml"/>
  <Override PartName="/xl/worksheets/sheet69.xml" ContentType="application/vnd.openxmlformats-officedocument.spreadsheetml.worksheet+xml"/>
  <Override PartName="/xl/drawings/drawing69.xml" ContentType="application/vnd.openxmlformats-officedocument.drawing+xml"/>
  <Override PartName="/xl/worksheets/sheet70.xml" ContentType="application/vnd.openxmlformats-officedocument.spreadsheetml.worksheet+xml"/>
  <Override PartName="/xl/drawings/drawing70.xml" ContentType="application/vnd.openxmlformats-officedocument.drawing+xml"/>
  <Override PartName="/xl/worksheets/sheet71.xml" ContentType="application/vnd.openxmlformats-officedocument.spreadsheetml.worksheet+xml"/>
  <Override PartName="/xl/drawings/drawing71.xml" ContentType="application/vnd.openxmlformats-officedocument.drawing+xml"/>
  <Override PartName="/xl/worksheets/sheet72.xml" ContentType="application/vnd.openxmlformats-officedocument.spreadsheetml.worksheet+xml"/>
  <Override PartName="/xl/drawings/drawing72.xml" ContentType="application/vnd.openxmlformats-officedocument.drawing+xml"/>
  <Override PartName="/xl/worksheets/sheet73.xml" ContentType="application/vnd.openxmlformats-officedocument.spreadsheetml.worksheet+xml"/>
  <Override PartName="/xl/drawings/drawing73.xml" ContentType="application/vnd.openxmlformats-officedocument.drawing+xml"/>
  <Override PartName="/xl/worksheets/sheet74.xml" ContentType="application/vnd.openxmlformats-officedocument.spreadsheetml.worksheet+xml"/>
  <Override PartName="/xl/drawings/drawing74.xml" ContentType="application/vnd.openxmlformats-officedocument.drawing+xml"/>
  <Override PartName="/xl/worksheets/sheet75.xml" ContentType="application/vnd.openxmlformats-officedocument.spreadsheetml.worksheet+xml"/>
  <Override PartName="/xl/drawings/drawing75.xml" ContentType="application/vnd.openxmlformats-officedocument.drawing+xml"/>
  <Override PartName="/xl/worksheets/sheet76.xml" ContentType="application/vnd.openxmlformats-officedocument.spreadsheetml.worksheet+xml"/>
  <Override PartName="/xl/drawings/drawing76.xml" ContentType="application/vnd.openxmlformats-officedocument.drawing+xml"/>
  <Override PartName="/xl/worksheets/sheet77.xml" ContentType="application/vnd.openxmlformats-officedocument.spreadsheetml.worksheet+xml"/>
  <Override PartName="/xl/drawings/drawing77.xml" ContentType="application/vnd.openxmlformats-officedocument.drawing+xml"/>
  <Override PartName="/xl/worksheets/sheet78.xml" ContentType="application/vnd.openxmlformats-officedocument.spreadsheetml.worksheet+xml"/>
  <Override PartName="/xl/drawings/drawing78.xml" ContentType="application/vnd.openxmlformats-officedocument.drawing+xml"/>
  <Override PartName="/xl/worksheets/sheet79.xml" ContentType="application/vnd.openxmlformats-officedocument.spreadsheetml.worksheet+xml"/>
  <Override PartName="/xl/drawings/drawing79.xml" ContentType="application/vnd.openxmlformats-officedocument.drawing+xml"/>
  <Override PartName="/xl/worksheets/sheet80.xml" ContentType="application/vnd.openxmlformats-officedocument.spreadsheetml.worksheet+xml"/>
  <Override PartName="/xl/drawings/drawing80.xml" ContentType="application/vnd.openxmlformats-officedocument.drawing+xml"/>
  <Override PartName="/xl/worksheets/sheet81.xml" ContentType="application/vnd.openxmlformats-officedocument.spreadsheetml.worksheet+xml"/>
  <Override PartName="/xl/drawings/drawing81.xml" ContentType="application/vnd.openxmlformats-officedocument.drawing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drawings/drawing82.xml" ContentType="application/vnd.openxmlformats-officedocument.drawing+xml"/>
  <Override PartName="/xl/worksheets/sheet84.xml" ContentType="application/vnd.openxmlformats-officedocument.spreadsheetml.worksheet+xml"/>
  <Override PartName="/xl/drawings/drawing83.xml" ContentType="application/vnd.openxmlformats-officedocument.drawing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 codeName="ThisWorkbook"/>
  <bookViews>
    <workbookView visibility="visible" minimized="0" showHorizontalScroll="1" showVerticalScroll="1" showSheetTabs="1" xWindow="-110" yWindow="-110" windowWidth="19420" windowHeight="10300" tabRatio="600" firstSheet="85" activeTab="87" autoFilterDateGrouping="1"/>
  </bookViews>
  <sheets>
    <sheet name="DailyIntake22Nov23" sheetId="1" state="visible" r:id="rId1"/>
    <sheet name="DailyIntake23Nov23" sheetId="2" state="visible" r:id="rId2"/>
    <sheet name="DailyIntake24Nov23" sheetId="3" state="visible" r:id="rId3"/>
    <sheet name="DailyIntake25Nov23" sheetId="4" state="visible" r:id="rId4"/>
    <sheet name="DailyIntake27Nov23" sheetId="5" state="visible" r:id="rId5"/>
    <sheet name="DailyIntake28Nov23" sheetId="6" state="visible" r:id="rId6"/>
    <sheet name="DailyIntake29Nov23" sheetId="7" state="visible" r:id="rId7"/>
    <sheet name="DailyIntake30Nov23 " sheetId="8" state="visible" r:id="rId8"/>
    <sheet name="DailyIntake30Nov23(1)" sheetId="9" state="visible" r:id="rId9"/>
    <sheet name="DailyIntake30Nov23(2)" sheetId="10" state="visible" r:id="rId10"/>
    <sheet name="DailyIntake30Nov23(3)" sheetId="11" state="visible" r:id="rId11"/>
    <sheet name="DailyIntake30Nov23(4)" sheetId="12" state="visible" r:id="rId12"/>
    <sheet name="DailyIntake30Nov23(5)" sheetId="13" state="visible" r:id="rId13"/>
    <sheet name="DailyIntake01Dec23" sheetId="14" state="visible" r:id="rId14"/>
    <sheet name="DailyIntake02Dec23" sheetId="15" state="visible" r:id="rId15"/>
    <sheet name="DailyIntake04Dec23" sheetId="16" state="visible" r:id="rId16"/>
    <sheet name="DailyIntake05Dec23" sheetId="17" state="visible" r:id="rId17"/>
    <sheet name="DailyIntake05Dec23 (Improved)" sheetId="18" state="visible" r:id="rId18"/>
    <sheet name="DailyIntake06Dec3 " sheetId="19" state="visible" r:id="rId19"/>
    <sheet name="DailyIntake07Dec23" sheetId="20" state="visible" r:id="rId20"/>
    <sheet name="DailyIntake08Dec23 " sheetId="21" state="visible" r:id="rId21"/>
    <sheet name="DailyIntake09Dec23" sheetId="22" state="visible" r:id="rId22"/>
    <sheet name="DailyIntake11Dec23" sheetId="23" state="visible" r:id="rId23"/>
    <sheet name="DailyIntake12Dec23" sheetId="24" state="visible" r:id="rId24"/>
    <sheet name="DailyIntake13Dec23" sheetId="25" state="visible" r:id="rId25"/>
    <sheet name="DailyIntake14Dec23" sheetId="26" state="visible" r:id="rId26"/>
    <sheet name="DailyIntake15Dec23" sheetId="27" state="visible" r:id="rId27"/>
    <sheet name="DailyIntake16Dec23" sheetId="28" state="visible" r:id="rId28"/>
    <sheet name="DailyIntake18Dec23" sheetId="29" state="visible" r:id="rId29"/>
    <sheet name="DailyIntake19Dec23" sheetId="30" state="visible" r:id="rId30"/>
    <sheet name="DailyIntake20Dec23" sheetId="31" state="visible" r:id="rId31"/>
    <sheet name="DailyIntake21Dec23 {1.15}" sheetId="32" state="visible" r:id="rId32"/>
    <sheet name="DailyIntake21Dec23 (2){5.30}" sheetId="33" state="visible" r:id="rId33"/>
    <sheet name="DailyIntake21Dec23 (3){6.48}" sheetId="34" state="visible" r:id="rId34"/>
    <sheet name="DailyIntake22Dec23" sheetId="35" state="visible" r:id="rId35"/>
    <sheet name="DailyIntake08Jan24" sheetId="36" state="visible" r:id="rId36"/>
    <sheet name="DailyIntake09Jan24" sheetId="37" state="visible" r:id="rId37"/>
    <sheet name="DailyIntake10Jan24" sheetId="38" state="visible" r:id="rId38"/>
    <sheet name="DailyIntake11Jan24" sheetId="39" state="visible" r:id="rId39"/>
    <sheet name="DailyIntake12Jan24" sheetId="40" state="visible" r:id="rId40"/>
    <sheet name="DailyIntake13Jan24" sheetId="41" state="visible" r:id="rId41"/>
    <sheet name="DailyIntake15Jan24" sheetId="42" state="visible" r:id="rId42"/>
    <sheet name="DailyIntake16Jan24" sheetId="43" state="visible" r:id="rId43"/>
    <sheet name="DailyIntake17Jan24" sheetId="44" state="visible" r:id="rId44"/>
    <sheet name="DailyIntake18Jan24" sheetId="45" state="visible" r:id="rId45"/>
    <sheet name="DailyIntake19Jan24" sheetId="46" state="visible" r:id="rId46"/>
    <sheet name="DailyIntake20Jan24" sheetId="47" state="visible" r:id="rId47"/>
    <sheet name="DailyIntake22Jan24" sheetId="48" state="visible" r:id="rId48"/>
    <sheet name="DailyIntake23Jan24" sheetId="49" state="visible" r:id="rId49"/>
    <sheet name="DailyIntake24Jan24" sheetId="50" state="visible" r:id="rId50"/>
    <sheet name="DailyIntake25Jan24" sheetId="51" state="visible" r:id="rId51"/>
    <sheet name="DailyIntake26Jan24" sheetId="52" state="visible" r:id="rId52"/>
    <sheet name="DailyIntake27Jan24" sheetId="53" state="visible" r:id="rId53"/>
    <sheet name="DailyIntake29Jan24" sheetId="54" state="visible" r:id="rId54"/>
    <sheet name="DailyIntake30Jan24" sheetId="55" state="visible" r:id="rId55"/>
    <sheet name="DailyIntake31Jan24" sheetId="56" state="visible" r:id="rId56"/>
    <sheet name="DailyIntake31Jan24 (1)" sheetId="57" state="visible" r:id="rId57"/>
    <sheet name="DailyIntake31Jan24 (2)" sheetId="58" state="visible" r:id="rId58"/>
    <sheet name="DailyIntake31Jan24 (3)" sheetId="59" state="visible" r:id="rId59"/>
    <sheet name="DailyIntake01Feb24" sheetId="60" state="visible" r:id="rId60"/>
    <sheet name="DailyIntake02Feb24" sheetId="61" state="visible" r:id="rId61"/>
    <sheet name="DailyIntake03Feb24" sheetId="62" state="visible" r:id="rId62"/>
    <sheet name="DailyIntake05Feb24" sheetId="63" state="visible" r:id="rId63"/>
    <sheet name="DailyIntake07Feb24" sheetId="64" state="visible" r:id="rId64"/>
    <sheet name="DailyIntake08Feb24" sheetId="65" state="visible" r:id="rId65"/>
    <sheet name="DailyIntake09Feb24" sheetId="66" state="visible" r:id="rId66"/>
    <sheet name="DailyIntake10Feb24" sheetId="67" state="visible" r:id="rId67"/>
    <sheet name="DailyIntake12Feb24" sheetId="68" state="visible" r:id="rId68"/>
    <sheet name="DailyIntake13Feb24" sheetId="69" state="visible" r:id="rId69"/>
    <sheet name="DailyIntake14Feb24" sheetId="70" state="visible" r:id="rId70"/>
    <sheet name="DailyIntake15Feb24" sheetId="71" state="visible" r:id="rId71"/>
    <sheet name="DailyIntake16Feb24" sheetId="72" state="visible" r:id="rId72"/>
    <sheet name="DailyIntake17Feb24" sheetId="73" state="visible" r:id="rId73"/>
    <sheet name="DailyIntake19Feb24" sheetId="74" state="visible" r:id="rId74"/>
    <sheet name="DailyIntake20Feb24" sheetId="75" state="visible" r:id="rId75"/>
    <sheet name="DailyIntake21Feb24" sheetId="76" state="visible" r:id="rId76"/>
    <sheet name="DailyIntake26Feb24" sheetId="77" state="visible" r:id="rId77"/>
    <sheet name="DailyIntake27Feb24" sheetId="78" state="visible" r:id="rId78"/>
    <sheet name="DailyIntake28Feb24" sheetId="79" state="visible" r:id="rId79"/>
    <sheet name="DailyIntake29Feb24" sheetId="80" state="visible" r:id="rId80"/>
    <sheet name="DailyIntake29Feb24 (2)" sheetId="81" state="visible" r:id="rId81"/>
    <sheet name="DailyIntake29Feb24 (3)" sheetId="82" state="visible" r:id="rId82"/>
    <sheet name="DailyIntake01Mar24" sheetId="83" state="visible" r:id="rId83"/>
    <sheet name="DailyIntake02Mar24" sheetId="84" state="visible" r:id="rId84"/>
    <sheet name="DailyIntake8Mar2024" sheetId="85" state="visible" r:id="rId85"/>
    <sheet name="DailyIntake8Mar20241" sheetId="86" state="visible" r:id="rId86"/>
    <sheet name="DailyIntake8Mar20242" sheetId="87" state="visible" r:id="rId87"/>
    <sheet name="DailyIntake8Mar20243" sheetId="88" state="visible" r:id="rId88"/>
  </sheets>
  <definedNames/>
  <calcPr calcId="191029" fullCalcOnLoad="1"/>
</workbook>
</file>

<file path=xl/styles.xml><?xml version="1.0" encoding="utf-8"?>
<styleSheet xmlns="http://schemas.openxmlformats.org/spreadsheetml/2006/main">
  <numFmts count="10">
    <numFmt numFmtId="164" formatCode="_-* #,##0_-;\-* #,##0_-;_-* &quot;-&quot;??_-;_-@_-"/>
    <numFmt numFmtId="165" formatCode="&quot;$&quot;#,##0.00"/>
    <numFmt numFmtId="166" formatCode="_-[$$-409]* #,##0.00_ ;_-[$$-409]* \-#,##0.00\ ;_-[$$-409]* &quot;-&quot;??_ ;_-@_ "/>
    <numFmt numFmtId="167" formatCode="#,##0.00_ ;[Red]\-#,##0.00\ "/>
    <numFmt numFmtId="168" formatCode="_-[$$-1409]* #,##0.00_-;\-[$$-1409]* #,##0.00_-;_-[$$-1409]* &quot;-&quot;??_-;_-@_-"/>
    <numFmt numFmtId="169" formatCode="_-&quot;$&quot;* #,##0_-;\-&quot;$&quot;* #,##0_-;_-&quot;$&quot;* &quot;-&quot;??_-;_-@_-"/>
    <numFmt numFmtId="170" formatCode="_-[$$-1409]* #,##0_-;\-[$$-1409]* #,##0_-;_-[$$-1409]* &quot;-&quot;??_-;_-@_-"/>
    <numFmt numFmtId="171" formatCode="&quot;$&quot;#,##0;[Red]\-&quot;$&quot;#,##0"/>
    <numFmt numFmtId="172" formatCode="_-* #,##0.00_-;\-* #,##0.00_-;_-* &quot;-&quot;??_-;_-@_-"/>
    <numFmt numFmtId="173" formatCode="_-&quot;$&quot;* #,##0.00_-;\-&quot;$&quot;* #,##0.00_-;_-&quot;$&quot;* &quot;-&quot;??_-;_-@_-"/>
  </numFmts>
  <fonts count="6">
    <font>
      <name val="Calibri"/>
      <family val="2"/>
      <color theme="1"/>
      <sz val="11"/>
      <scheme val="minor"/>
    </font>
    <font>
      <name val="Calibri"/>
      <family val="2"/>
      <color theme="1"/>
      <sz val="11"/>
      <scheme val="minor"/>
    </font>
    <font>
      <name val="Calibri"/>
      <family val="2"/>
      <b val="1"/>
      <color theme="1"/>
      <sz val="11"/>
      <scheme val="minor"/>
    </font>
    <font>
      <name val="Calibri"/>
      <family val="2"/>
      <color rgb="FFFF0000"/>
      <sz val="11"/>
      <scheme val="minor"/>
    </font>
    <font>
      <name val="Calibri"/>
      <family val="2"/>
      <b val="1"/>
      <color rgb="FF000000"/>
      <sz val="11"/>
      <scheme val="minor"/>
    </font>
    <font>
      <name val="Calibri"/>
      <family val="2"/>
      <color rgb="FF000000"/>
      <sz val="11"/>
      <scheme val="minor"/>
    </font>
  </fonts>
  <fills count="38">
    <fill>
      <patternFill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0.3999755851924192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933FF"/>
        <bgColor indexed="64"/>
      </patternFill>
    </fill>
    <fill>
      <patternFill patternType="solid">
        <fgColor theme="4" tint="0.5999938962981048"/>
        <bgColor indexed="64"/>
      </patternFill>
    </fill>
    <fill>
      <patternFill patternType="solid">
        <fgColor theme="9" tint="0.5999938962981048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0" tint="-0.3499862666707358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9966FF"/>
        <bgColor indexed="64"/>
      </patternFill>
    </fill>
    <fill>
      <patternFill patternType="solid">
        <fgColor theme="9" tint="0.7999816888943144"/>
        <bgColor indexed="64"/>
      </patternFill>
    </fill>
    <fill>
      <patternFill patternType="solid">
        <fgColor rgb="FFF39975"/>
        <bgColor indexed="64"/>
      </patternFill>
    </fill>
    <fill>
      <patternFill patternType="solid">
        <fgColor rgb="FFF907FF"/>
        <bgColor indexed="64"/>
      </patternFill>
    </fill>
    <fill>
      <patternFill patternType="solid">
        <fgColor rgb="FFFED9FF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EAAAA"/>
        <bgColor rgb="FF000000"/>
      </patternFill>
    </fill>
    <fill>
      <patternFill patternType="solid">
        <fgColor rgb="FFFFC000"/>
        <bgColor rgb="FF000000"/>
      </patternFill>
    </fill>
    <fill>
      <patternFill patternType="solid">
        <fgColor rgb="FFE7E6E6"/>
        <bgColor rgb="FF000000"/>
      </patternFill>
    </fill>
    <fill>
      <patternFill patternType="solid">
        <fgColor rgb="FFFFFF00"/>
        <bgColor rgb="FF000000"/>
      </patternFill>
    </fill>
    <fill>
      <patternFill patternType="solid">
        <fgColor rgb="FF92D050"/>
        <bgColor rgb="FF000000"/>
      </patternFill>
    </fill>
    <fill>
      <patternFill patternType="solid">
        <fgColor rgb="FF9966FF"/>
        <bgColor rgb="FF000000"/>
      </patternFill>
    </fill>
    <fill>
      <patternFill patternType="solid">
        <fgColor rgb="FFB4C6E7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rgb="FFF39975"/>
        <bgColor rgb="FF000000"/>
      </patternFill>
    </fill>
    <fill>
      <patternFill patternType="solid">
        <fgColor rgb="FFF907FF"/>
        <bgColor rgb="FF000000"/>
      </patternFill>
    </fill>
    <fill>
      <patternFill patternType="solid">
        <fgColor rgb="FFFED9FF"/>
        <bgColor rgb="FF000000"/>
      </patternFill>
    </fill>
    <fill>
      <patternFill patternType="solid">
        <fgColor rgb="FFA5A5A5"/>
        <bgColor rgb="FF000000"/>
      </patternFill>
    </fill>
    <fill>
      <patternFill patternType="solid">
        <fgColor rgb="FF00FF00"/>
        <bgColor rgb="FF000000"/>
      </patternFill>
    </fill>
    <fill>
      <patternFill patternType="solid">
        <fgColor rgb="FF00B0F0"/>
        <bgColor rgb="FF000000"/>
      </patternFill>
    </fill>
  </fills>
  <borders count="4">
    <border>
      <left/>
      <right/>
      <top/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/>
      <bottom style="thin">
        <color theme="4" tint="0.3999755851924192"/>
      </bottom>
      <diagonal/>
    </border>
  </borders>
  <cellStyleXfs count="3">
    <xf numFmtId="0" fontId="1" fillId="0" borderId="0"/>
    <xf numFmtId="172" fontId="1" fillId="0" borderId="0"/>
    <xf numFmtId="173" fontId="1" fillId="0" borderId="0"/>
  </cellStyleXfs>
  <cellXfs count="280">
    <xf numFmtId="0" fontId="0" fillId="0" borderId="0" pivotButton="0" quotePrefix="0" xfId="0"/>
    <xf numFmtId="0" fontId="0" fillId="2" borderId="0" pivotButton="0" quotePrefix="0" xfId="0"/>
    <xf numFmtId="0" fontId="0" fillId="3" borderId="0" pivotButton="0" quotePrefix="0" xfId="0"/>
    <xf numFmtId="0" fontId="0" fillId="4" borderId="0" pivotButton="0" quotePrefix="0" xfId="0"/>
    <xf numFmtId="0" fontId="0" fillId="5" borderId="0" pivotButton="0" quotePrefix="0" xfId="0"/>
    <xf numFmtId="0" fontId="0" fillId="6" borderId="0" pivotButton="0" quotePrefix="0" xfId="0"/>
    <xf numFmtId="0" fontId="0" fillId="7" borderId="0" pivotButton="0" quotePrefix="0" xfId="0"/>
    <xf numFmtId="0" fontId="0" fillId="8" borderId="0" pivotButton="0" quotePrefix="0" xfId="0"/>
    <xf numFmtId="0" fontId="0" fillId="9" borderId="0" pivotButton="0" quotePrefix="0" xfId="0"/>
    <xf numFmtId="0" fontId="0" fillId="10" borderId="0" pivotButton="0" quotePrefix="0" xfId="0"/>
    <xf numFmtId="0" fontId="0" fillId="11" borderId="0" pivotButton="0" quotePrefix="0" xfId="0"/>
    <xf numFmtId="0" fontId="0" fillId="12" borderId="0" pivotButton="0" quotePrefix="0" xfId="0"/>
    <xf numFmtId="0" fontId="0" fillId="13" borderId="0" pivotButton="0" quotePrefix="0" xfId="0"/>
    <xf numFmtId="0" fontId="0" fillId="14" borderId="0" pivotButton="0" quotePrefix="0" xfId="0"/>
    <xf numFmtId="0" fontId="2" fillId="2" borderId="0" pivotButton="0" quotePrefix="0" xfId="0"/>
    <xf numFmtId="15" fontId="0" fillId="15" borderId="0" pivotButton="0" quotePrefix="0" xfId="1"/>
    <xf numFmtId="0" fontId="2" fillId="16" borderId="0" pivotButton="0" quotePrefix="0" xfId="0"/>
    <xf numFmtId="15" fontId="0" fillId="4" borderId="0" applyAlignment="1" pivotButton="0" quotePrefix="0" xfId="0">
      <alignment horizontal="right"/>
    </xf>
    <xf numFmtId="0" fontId="0" fillId="0" borderId="0" applyAlignment="1" pivotButton="0" quotePrefix="0" xfId="0">
      <alignment horizontal="right"/>
    </xf>
    <xf numFmtId="0" fontId="2" fillId="17" borderId="0" pivotButton="0" quotePrefix="0" xfId="0"/>
    <xf numFmtId="0" fontId="2" fillId="17" borderId="0" applyAlignment="1" pivotButton="0" quotePrefix="0" xfId="0">
      <alignment horizontal="right"/>
    </xf>
    <xf numFmtId="0" fontId="2" fillId="0" borderId="0" pivotButton="0" quotePrefix="0" xfId="0"/>
    <xf numFmtId="0" fontId="0" fillId="17" borderId="0" pivotButton="0" quotePrefix="0" xfId="0"/>
    <xf numFmtId="0" fontId="0" fillId="17" borderId="0" applyAlignment="1" pivotButton="0" quotePrefix="0" xfId="0">
      <alignment horizontal="right"/>
    </xf>
    <xf numFmtId="14" fontId="0" fillId="0" borderId="0" pivotButton="0" quotePrefix="0" xfId="0"/>
    <xf numFmtId="16" fontId="0" fillId="0" borderId="0" pivotButton="0" quotePrefix="0" xfId="0"/>
    <xf numFmtId="0" fontId="2" fillId="17" borderId="1" applyAlignment="1" pivotButton="0" quotePrefix="0" xfId="0">
      <alignment horizontal="right"/>
    </xf>
    <xf numFmtId="0" fontId="0" fillId="3" borderId="0" applyAlignment="1" pivotButton="0" quotePrefix="0" xfId="0">
      <alignment horizontal="right"/>
    </xf>
    <xf numFmtId="4" fontId="0" fillId="3" borderId="0" applyAlignment="1" pivotButton="0" quotePrefix="0" xfId="0">
      <alignment horizontal="right"/>
    </xf>
    <xf numFmtId="0" fontId="0" fillId="18" borderId="0" pivotButton="0" quotePrefix="0" xfId="0"/>
    <xf numFmtId="4" fontId="0" fillId="0" borderId="0" applyAlignment="1" pivotButton="0" quotePrefix="0" xfId="0">
      <alignment horizontal="right"/>
    </xf>
    <xf numFmtId="0" fontId="0" fillId="4" borderId="0" applyAlignment="1" pivotButton="0" quotePrefix="0" xfId="0">
      <alignment horizontal="right"/>
    </xf>
    <xf numFmtId="4" fontId="0" fillId="4" borderId="0" applyAlignment="1" pivotButton="0" quotePrefix="0" xfId="0">
      <alignment horizontal="right"/>
    </xf>
    <xf numFmtId="4" fontId="3" fillId="0" borderId="2" applyAlignment="1" pivotButton="0" quotePrefix="0" xfId="0">
      <alignment horizontal="right"/>
    </xf>
    <xf numFmtId="0" fontId="0" fillId="19" borderId="0" pivotButton="0" quotePrefix="0" xfId="0"/>
    <xf numFmtId="4" fontId="3" fillId="0" borderId="0" applyAlignment="1" pivotButton="0" quotePrefix="0" xfId="0">
      <alignment horizontal="right"/>
    </xf>
    <xf numFmtId="0" fontId="0" fillId="20" borderId="0" pivotButton="0" quotePrefix="0" xfId="0"/>
    <xf numFmtId="0" fontId="0" fillId="20" borderId="0" applyAlignment="1" pivotButton="0" quotePrefix="0" xfId="0">
      <alignment horizontal="right"/>
    </xf>
    <xf numFmtId="4" fontId="0" fillId="20" borderId="0" applyAlignment="1" pivotButton="0" quotePrefix="0" xfId="0">
      <alignment horizontal="right"/>
    </xf>
    <xf numFmtId="0" fontId="0" fillId="21" borderId="0" pivotButton="0" quotePrefix="0" xfId="0"/>
    <xf numFmtId="0" fontId="0" fillId="22" borderId="0" pivotButton="0" quotePrefix="0" xfId="0"/>
    <xf numFmtId="0" fontId="0" fillId="22" borderId="0" applyAlignment="1" pivotButton="0" quotePrefix="0" xfId="0">
      <alignment horizontal="right"/>
    </xf>
    <xf numFmtId="4" fontId="0" fillId="22" borderId="0" applyAlignment="1" pivotButton="0" quotePrefix="0" xfId="0">
      <alignment horizontal="right"/>
    </xf>
    <xf numFmtId="0" fontId="0" fillId="23" borderId="0" pivotButton="0" quotePrefix="0" xfId="0"/>
    <xf numFmtId="0" fontId="0" fillId="7" borderId="0" applyAlignment="1" pivotButton="0" quotePrefix="0" xfId="0">
      <alignment horizontal="right"/>
    </xf>
    <xf numFmtId="0" fontId="0" fillId="8" borderId="0" applyAlignment="1" pivotButton="0" quotePrefix="0" xfId="0">
      <alignment horizontal="right"/>
    </xf>
    <xf numFmtId="4" fontId="0" fillId="0" borderId="0" pivotButton="0" quotePrefix="0" xfId="0"/>
    <xf numFmtId="2" fontId="0" fillId="4" borderId="0" applyAlignment="1" pivotButton="0" quotePrefix="0" xfId="1">
      <alignment horizontal="right"/>
    </xf>
    <xf numFmtId="2" fontId="0" fillId="0" borderId="0" applyAlignment="1" pivotButton="0" quotePrefix="0" xfId="1">
      <alignment horizontal="right"/>
    </xf>
    <xf numFmtId="2" fontId="2" fillId="17" borderId="0" applyAlignment="1" pivotButton="0" quotePrefix="0" xfId="1">
      <alignment horizontal="right"/>
    </xf>
    <xf numFmtId="2" fontId="0" fillId="3" borderId="0" applyAlignment="1" pivotButton="0" quotePrefix="0" xfId="1">
      <alignment horizontal="right"/>
    </xf>
    <xf numFmtId="2" fontId="0" fillId="20" borderId="0" applyAlignment="1" pivotButton="0" quotePrefix="0" xfId="1">
      <alignment horizontal="right"/>
    </xf>
    <xf numFmtId="2" fontId="0" fillId="22" borderId="0" applyAlignment="1" pivotButton="0" quotePrefix="0" xfId="1">
      <alignment horizontal="right"/>
    </xf>
    <xf numFmtId="2" fontId="0" fillId="7" borderId="0" applyAlignment="1" pivotButton="0" quotePrefix="0" xfId="1">
      <alignment horizontal="right"/>
    </xf>
    <xf numFmtId="2" fontId="0" fillId="8" borderId="0" applyAlignment="1" pivotButton="0" quotePrefix="0" xfId="1">
      <alignment horizontal="right"/>
    </xf>
    <xf numFmtId="2" fontId="0" fillId="0" borderId="0" pivotButton="0" quotePrefix="0" xfId="1"/>
    <xf numFmtId="2" fontId="3" fillId="0" borderId="2" applyAlignment="1" pivotButton="0" quotePrefix="0" xfId="1">
      <alignment horizontal="right"/>
    </xf>
    <xf numFmtId="2" fontId="3" fillId="0" borderId="0" applyAlignment="1" pivotButton="0" quotePrefix="0" xfId="1">
      <alignment horizontal="right"/>
    </xf>
    <xf numFmtId="1" fontId="0" fillId="17" borderId="0" applyAlignment="1" pivotButton="0" quotePrefix="0" xfId="1">
      <alignment horizontal="right"/>
    </xf>
    <xf numFmtId="1" fontId="2" fillId="17" borderId="1" applyAlignment="1" pivotButton="0" quotePrefix="0" xfId="1">
      <alignment horizontal="right"/>
    </xf>
    <xf numFmtId="14" fontId="0" fillId="4" borderId="0" applyAlignment="1" pivotButton="0" quotePrefix="1" xfId="1">
      <alignment horizontal="right"/>
    </xf>
    <xf numFmtId="1" fontId="0" fillId="3" borderId="0" applyAlignment="1" pivotButton="0" quotePrefix="0" xfId="2">
      <alignment horizontal="right"/>
    </xf>
    <xf numFmtId="1" fontId="3" fillId="0" borderId="2" applyAlignment="1" pivotButton="0" quotePrefix="0" xfId="2">
      <alignment horizontal="right"/>
    </xf>
    <xf numFmtId="1" fontId="0" fillId="0" borderId="0" applyAlignment="1" pivotButton="0" quotePrefix="0" xfId="2">
      <alignment horizontal="right"/>
    </xf>
    <xf numFmtId="1" fontId="0" fillId="4" borderId="0" applyAlignment="1" pivotButton="0" quotePrefix="0" xfId="2">
      <alignment horizontal="right"/>
    </xf>
    <xf numFmtId="1" fontId="3" fillId="0" borderId="0" applyAlignment="1" pivotButton="0" quotePrefix="0" xfId="2">
      <alignment horizontal="right"/>
    </xf>
    <xf numFmtId="1" fontId="0" fillId="20" borderId="0" applyAlignment="1" pivotButton="0" quotePrefix="0" xfId="2">
      <alignment horizontal="right"/>
    </xf>
    <xf numFmtId="1" fontId="0" fillId="22" borderId="0" applyAlignment="1" pivotButton="0" quotePrefix="0" xfId="2">
      <alignment horizontal="right"/>
    </xf>
    <xf numFmtId="1" fontId="0" fillId="7" borderId="0" applyAlignment="1" pivotButton="0" quotePrefix="0" xfId="2">
      <alignment horizontal="right"/>
    </xf>
    <xf numFmtId="1" fontId="0" fillId="8" borderId="0" applyAlignment="1" pivotButton="0" quotePrefix="0" xfId="2">
      <alignment horizontal="right"/>
    </xf>
    <xf numFmtId="0" fontId="4" fillId="24" borderId="0" pivotButton="0" quotePrefix="0" xfId="0"/>
    <xf numFmtId="15" fontId="5" fillId="25" borderId="0" applyAlignment="1" pivotButton="0" quotePrefix="0" xfId="0">
      <alignment horizontal="right"/>
    </xf>
    <xf numFmtId="0" fontId="5" fillId="0" borderId="0" pivotButton="0" quotePrefix="0" xfId="0"/>
    <xf numFmtId="0" fontId="5" fillId="0" borderId="0" applyAlignment="1" pivotButton="0" quotePrefix="0" xfId="0">
      <alignment horizontal="right"/>
    </xf>
    <xf numFmtId="0" fontId="4" fillId="26" borderId="0" pivotButton="0" quotePrefix="0" xfId="0"/>
    <xf numFmtId="0" fontId="4" fillId="26" borderId="0" applyAlignment="1" pivotButton="0" quotePrefix="0" xfId="0">
      <alignment horizontal="right"/>
    </xf>
    <xf numFmtId="0" fontId="4" fillId="0" borderId="0" pivotButton="0" quotePrefix="0" xfId="0"/>
    <xf numFmtId="4" fontId="5" fillId="0" borderId="0" pivotButton="0" quotePrefix="0" xfId="0"/>
    <xf numFmtId="0" fontId="5" fillId="26" borderId="0" pivotButton="0" quotePrefix="0" xfId="0"/>
    <xf numFmtId="0" fontId="5" fillId="26" borderId="0" applyAlignment="1" pivotButton="0" quotePrefix="0" xfId="0">
      <alignment horizontal="right"/>
    </xf>
    <xf numFmtId="4" fontId="4" fillId="0" borderId="0" pivotButton="0" quotePrefix="0" xfId="0"/>
    <xf numFmtId="0" fontId="5" fillId="27" borderId="0" pivotButton="0" quotePrefix="0" xfId="0"/>
    <xf numFmtId="0" fontId="4" fillId="26" borderId="1" applyAlignment="1" pivotButton="0" quotePrefix="0" xfId="0">
      <alignment horizontal="right"/>
    </xf>
    <xf numFmtId="0" fontId="5" fillId="28" borderId="0" pivotButton="0" quotePrefix="0" xfId="0"/>
    <xf numFmtId="0" fontId="5" fillId="28" borderId="0" applyAlignment="1" pivotButton="0" quotePrefix="0" xfId="0">
      <alignment horizontal="right"/>
    </xf>
    <xf numFmtId="0" fontId="5" fillId="29" borderId="0" pivotButton="0" quotePrefix="0" xfId="0"/>
    <xf numFmtId="3" fontId="5" fillId="29" borderId="0" pivotButton="0" quotePrefix="0" xfId="0"/>
    <xf numFmtId="0" fontId="3" fillId="0" borderId="2" applyAlignment="1" pivotButton="0" quotePrefix="0" xfId="0">
      <alignment horizontal="right"/>
    </xf>
    <xf numFmtId="0" fontId="5" fillId="30" borderId="0" pivotButton="0" quotePrefix="0" xfId="0"/>
    <xf numFmtId="0" fontId="5" fillId="25" borderId="0" pivotButton="0" quotePrefix="0" xfId="0"/>
    <xf numFmtId="0" fontId="5" fillId="25" borderId="0" applyAlignment="1" pivotButton="0" quotePrefix="0" xfId="0">
      <alignment horizontal="right"/>
    </xf>
    <xf numFmtId="0" fontId="5" fillId="31" borderId="0" pivotButton="0" quotePrefix="0" xfId="0"/>
    <xf numFmtId="0" fontId="3" fillId="0" borderId="0" applyAlignment="1" pivotButton="0" quotePrefix="0" xfId="0">
      <alignment horizontal="right"/>
    </xf>
    <xf numFmtId="0" fontId="5" fillId="32" borderId="0" pivotButton="0" quotePrefix="0" xfId="0"/>
    <xf numFmtId="0" fontId="5" fillId="32" borderId="0" applyAlignment="1" pivotButton="0" quotePrefix="0" xfId="0">
      <alignment horizontal="right"/>
    </xf>
    <xf numFmtId="0" fontId="5" fillId="33" borderId="0" pivotButton="0" quotePrefix="0" xfId="0"/>
    <xf numFmtId="0" fontId="5" fillId="34" borderId="0" pivotButton="0" quotePrefix="0" xfId="0"/>
    <xf numFmtId="0" fontId="5" fillId="34" borderId="0" applyAlignment="1" pivotButton="0" quotePrefix="0" xfId="0">
      <alignment horizontal="right"/>
    </xf>
    <xf numFmtId="0" fontId="5" fillId="35" borderId="0" pivotButton="0" quotePrefix="0" xfId="0"/>
    <xf numFmtId="3" fontId="5" fillId="35" borderId="0" pivotButton="0" quotePrefix="0" xfId="0"/>
    <xf numFmtId="0" fontId="5" fillId="36" borderId="0" pivotButton="0" quotePrefix="0" xfId="0"/>
    <xf numFmtId="0" fontId="5" fillId="27" borderId="0" applyAlignment="1" pivotButton="0" quotePrefix="0" xfId="0">
      <alignment horizontal="right"/>
    </xf>
    <xf numFmtId="3" fontId="5" fillId="36" borderId="0" pivotButton="0" quotePrefix="0" xfId="0"/>
    <xf numFmtId="0" fontId="5" fillId="37" borderId="0" pivotButton="0" quotePrefix="0" xfId="0"/>
    <xf numFmtId="0" fontId="5" fillId="37" borderId="0" applyAlignment="1" pivotButton="0" quotePrefix="0" xfId="0">
      <alignment horizontal="right"/>
    </xf>
    <xf numFmtId="3" fontId="5" fillId="25" borderId="0" applyAlignment="1" pivotButton="0" quotePrefix="0" xfId="0">
      <alignment horizontal="right"/>
    </xf>
    <xf numFmtId="3" fontId="5" fillId="32" borderId="0" applyAlignment="1" pivotButton="0" quotePrefix="0" xfId="0">
      <alignment horizontal="right"/>
    </xf>
    <xf numFmtId="3" fontId="5" fillId="34" borderId="0" applyAlignment="1" pivotButton="0" quotePrefix="0" xfId="0">
      <alignment horizontal="right"/>
    </xf>
    <xf numFmtId="3" fontId="5" fillId="37" borderId="0" applyAlignment="1" pivotButton="0" quotePrefix="0" xfId="0">
      <alignment horizontal="right"/>
    </xf>
    <xf numFmtId="3" fontId="3" fillId="0" borderId="2" applyAlignment="1" pivotButton="0" quotePrefix="0" xfId="0">
      <alignment horizontal="right"/>
    </xf>
    <xf numFmtId="1" fontId="5" fillId="30" borderId="0" pivotButton="0" quotePrefix="0" xfId="0"/>
    <xf numFmtId="2" fontId="0" fillId="0" borderId="0" pivotButton="0" quotePrefix="0" xfId="0"/>
    <xf numFmtId="0" fontId="2" fillId="0" borderId="3" pivotButton="0" quotePrefix="0" xfId="0"/>
    <xf numFmtId="3" fontId="5" fillId="27" borderId="0" applyAlignment="1" pivotButton="0" quotePrefix="0" xfId="0">
      <alignment horizontal="right"/>
    </xf>
    <xf numFmtId="3" fontId="5" fillId="0" borderId="0" pivotButton="0" quotePrefix="0" xfId="0"/>
    <xf numFmtId="3" fontId="5" fillId="30" borderId="0" pivotButton="0" quotePrefix="0" xfId="0"/>
    <xf numFmtId="3" fontId="5" fillId="31" borderId="0" pivotButton="0" quotePrefix="0" xfId="0"/>
    <xf numFmtId="3" fontId="5" fillId="33" borderId="0" pivotButton="0" quotePrefix="0" xfId="0"/>
    <xf numFmtId="164" fontId="0" fillId="7" borderId="0" applyAlignment="1" pivotButton="0" quotePrefix="0" xfId="1">
      <alignment horizontal="right"/>
    </xf>
    <xf numFmtId="165" fontId="0" fillId="8" borderId="0" applyAlignment="1" pivotButton="0" quotePrefix="0" xfId="0">
      <alignment horizontal="right"/>
    </xf>
    <xf numFmtId="166" fontId="2" fillId="17" borderId="1" applyAlignment="1" pivotButton="0" quotePrefix="0" xfId="2">
      <alignment horizontal="right"/>
    </xf>
    <xf numFmtId="167" fontId="0" fillId="0" borderId="0" pivotButton="0" quotePrefix="0" xfId="1"/>
    <xf numFmtId="167" fontId="0" fillId="0" borderId="0" applyAlignment="1" pivotButton="0" quotePrefix="0" xfId="1">
      <alignment horizontal="right"/>
    </xf>
    <xf numFmtId="168" fontId="0" fillId="17" borderId="0" applyAlignment="1" pivotButton="0" quotePrefix="0" xfId="1">
      <alignment horizontal="right"/>
    </xf>
    <xf numFmtId="168" fontId="2" fillId="17" borderId="1" applyAlignment="1" pivotButton="0" quotePrefix="0" xfId="1">
      <alignment horizontal="right"/>
    </xf>
    <xf numFmtId="167" fontId="0" fillId="3" borderId="0" applyAlignment="1" pivotButton="0" quotePrefix="0" xfId="1">
      <alignment horizontal="right"/>
    </xf>
    <xf numFmtId="167" fontId="0" fillId="4" borderId="0" applyAlignment="1" pivotButton="0" quotePrefix="0" xfId="1">
      <alignment horizontal="right"/>
    </xf>
    <xf numFmtId="167" fontId="0" fillId="20" borderId="0" applyAlignment="1" pivotButton="0" quotePrefix="0" xfId="1">
      <alignment horizontal="right"/>
    </xf>
    <xf numFmtId="167" fontId="0" fillId="22" borderId="0" applyAlignment="1" pivotButton="0" quotePrefix="0" xfId="1">
      <alignment horizontal="right"/>
    </xf>
    <xf numFmtId="167" fontId="0" fillId="7" borderId="0" applyAlignment="1" pivotButton="0" quotePrefix="0" xfId="1">
      <alignment horizontal="right"/>
    </xf>
    <xf numFmtId="167" fontId="0" fillId="8" borderId="0" applyAlignment="1" pivotButton="0" quotePrefix="0" xfId="1">
      <alignment horizontal="right"/>
    </xf>
    <xf numFmtId="169" fontId="0" fillId="17" borderId="0" applyAlignment="1" pivotButton="0" quotePrefix="0" xfId="2">
      <alignment horizontal="right"/>
    </xf>
    <xf numFmtId="169" fontId="2" fillId="17" borderId="1" applyAlignment="1" pivotButton="0" quotePrefix="0" xfId="2">
      <alignment horizontal="right"/>
    </xf>
    <xf numFmtId="164" fontId="0" fillId="3" borderId="0" applyAlignment="1" pivotButton="0" quotePrefix="0" xfId="1">
      <alignment horizontal="right"/>
    </xf>
    <xf numFmtId="164" fontId="3" fillId="0" borderId="2" applyAlignment="1" pivotButton="0" quotePrefix="0" xfId="1">
      <alignment horizontal="right"/>
    </xf>
    <xf numFmtId="164" fontId="0" fillId="0" borderId="0" applyAlignment="1" pivotButton="0" quotePrefix="0" xfId="1">
      <alignment horizontal="right"/>
    </xf>
    <xf numFmtId="164" fontId="0" fillId="4" borderId="0" applyAlignment="1" pivotButton="0" quotePrefix="0" xfId="1">
      <alignment horizontal="right"/>
    </xf>
    <xf numFmtId="164" fontId="3" fillId="0" borderId="0" applyAlignment="1" pivotButton="0" quotePrefix="0" xfId="1">
      <alignment horizontal="right"/>
    </xf>
    <xf numFmtId="164" fontId="0" fillId="20" borderId="0" applyAlignment="1" pivotButton="0" quotePrefix="0" xfId="1">
      <alignment horizontal="right"/>
    </xf>
    <xf numFmtId="164" fontId="0" fillId="22" borderId="0" applyAlignment="1" pivotButton="0" quotePrefix="0" xfId="1">
      <alignment horizontal="right"/>
    </xf>
    <xf numFmtId="164" fontId="0" fillId="8" borderId="0" applyAlignment="1" pivotButton="0" quotePrefix="0" xfId="1">
      <alignment horizontal="right"/>
    </xf>
    <xf numFmtId="169" fontId="0" fillId="0" borderId="0" pivotButton="0" quotePrefix="0" xfId="2"/>
    <xf numFmtId="169" fontId="0" fillId="4" borderId="0" applyAlignment="1" pivotButton="0" quotePrefix="1" xfId="2">
      <alignment horizontal="right"/>
    </xf>
    <xf numFmtId="169" fontId="0" fillId="0" borderId="0" applyAlignment="1" pivotButton="0" quotePrefix="0" xfId="2">
      <alignment horizontal="right"/>
    </xf>
    <xf numFmtId="169" fontId="2" fillId="17" borderId="0" applyAlignment="1" pivotButton="0" quotePrefix="0" xfId="2">
      <alignment horizontal="right"/>
    </xf>
    <xf numFmtId="169" fontId="0" fillId="3" borderId="0" applyAlignment="1" pivotButton="0" quotePrefix="0" xfId="2">
      <alignment horizontal="right"/>
    </xf>
    <xf numFmtId="169" fontId="3" fillId="0" borderId="2" applyAlignment="1" pivotButton="0" quotePrefix="0" xfId="2">
      <alignment horizontal="right"/>
    </xf>
    <xf numFmtId="169" fontId="0" fillId="4" borderId="0" applyAlignment="1" pivotButton="0" quotePrefix="0" xfId="2">
      <alignment horizontal="right"/>
    </xf>
    <xf numFmtId="169" fontId="3" fillId="0" borderId="0" applyAlignment="1" pivotButton="0" quotePrefix="0" xfId="2">
      <alignment horizontal="right"/>
    </xf>
    <xf numFmtId="169" fontId="0" fillId="20" borderId="0" applyAlignment="1" pivotButton="0" quotePrefix="0" xfId="2">
      <alignment horizontal="right"/>
    </xf>
    <xf numFmtId="169" fontId="0" fillId="22" borderId="0" applyAlignment="1" pivotButton="0" quotePrefix="0" xfId="2">
      <alignment horizontal="right"/>
    </xf>
    <xf numFmtId="169" fontId="0" fillId="7" borderId="0" applyAlignment="1" pivotButton="0" quotePrefix="0" xfId="2">
      <alignment horizontal="right"/>
    </xf>
    <xf numFmtId="164" fontId="0" fillId="7" borderId="0" applyAlignment="1" pivotButton="0" quotePrefix="0" xfId="2">
      <alignment horizontal="right"/>
    </xf>
    <xf numFmtId="169" fontId="0" fillId="8" borderId="0" applyAlignment="1" pivotButton="0" quotePrefix="0" xfId="2">
      <alignment horizontal="right"/>
    </xf>
    <xf numFmtId="170" fontId="0" fillId="17" borderId="0" applyAlignment="1" pivotButton="0" quotePrefix="0" xfId="1">
      <alignment horizontal="right"/>
    </xf>
    <xf numFmtId="170" fontId="2" fillId="17" borderId="1" applyAlignment="1" pivotButton="0" quotePrefix="0" xfId="1">
      <alignment horizontal="right"/>
    </xf>
    <xf numFmtId="164" fontId="0" fillId="18" borderId="0" pivotButton="0" quotePrefix="0" xfId="1"/>
    <xf numFmtId="164" fontId="0" fillId="0" borderId="0" pivotButton="0" quotePrefix="0" xfId="1"/>
    <xf numFmtId="164" fontId="0" fillId="10" borderId="0" pivotButton="0" quotePrefix="0" xfId="1"/>
    <xf numFmtId="164" fontId="0" fillId="19" borderId="0" pivotButton="0" quotePrefix="0" xfId="1"/>
    <xf numFmtId="164" fontId="0" fillId="21" borderId="0" pivotButton="0" quotePrefix="0" xfId="1"/>
    <xf numFmtId="164" fontId="0" fillId="23" borderId="0" pivotButton="0" quotePrefix="0" xfId="1"/>
    <xf numFmtId="164" fontId="0" fillId="14" borderId="0" pivotButton="0" quotePrefix="0" xfId="1"/>
    <xf numFmtId="171" fontId="5" fillId="26" borderId="0" applyAlignment="1" pivotButton="0" quotePrefix="0" xfId="0">
      <alignment horizontal="right"/>
    </xf>
    <xf numFmtId="171" fontId="4" fillId="26" borderId="1" applyAlignment="1" pivotButton="0" quotePrefix="0" xfId="0">
      <alignment horizontal="right"/>
    </xf>
    <xf numFmtId="169" fontId="5" fillId="26" borderId="0" applyAlignment="1" pivotButton="0" quotePrefix="0" xfId="2">
      <alignment horizontal="right"/>
    </xf>
    <xf numFmtId="164" fontId="0" fillId="4" borderId="0" pivotButton="0" quotePrefix="0" xfId="1"/>
    <xf numFmtId="164" fontId="0" fillId="17" borderId="0" applyAlignment="1" pivotButton="0" quotePrefix="0" xfId="1">
      <alignment horizontal="right"/>
    </xf>
    <xf numFmtId="164" fontId="2" fillId="17" borderId="1" applyAlignment="1" pivotButton="0" quotePrefix="0" xfId="1">
      <alignment horizontal="right"/>
    </xf>
    <xf numFmtId="172" fontId="0" fillId="0" borderId="0" pivotButton="0" quotePrefix="0" xfId="1"/>
    <xf numFmtId="172" fontId="2" fillId="2" borderId="0" pivotButton="0" quotePrefix="0" xfId="1"/>
    <xf numFmtId="172" fontId="0" fillId="2" borderId="0" pivotButton="0" quotePrefix="0" xfId="1"/>
    <xf numFmtId="172" fontId="2" fillId="2" borderId="1" pivotButton="0" quotePrefix="0" xfId="1"/>
    <xf numFmtId="172" fontId="0" fillId="3" borderId="0" pivotButton="0" quotePrefix="0" xfId="1"/>
    <xf numFmtId="172" fontId="0" fillId="9" borderId="0" pivotButton="0" quotePrefix="0" xfId="1"/>
    <xf numFmtId="172" fontId="0" fillId="0" borderId="2" pivotButton="0" quotePrefix="0" xfId="1"/>
    <xf numFmtId="172" fontId="0" fillId="10" borderId="0" pivotButton="0" quotePrefix="0" xfId="1"/>
    <xf numFmtId="172" fontId="0" fillId="4" borderId="0" pivotButton="0" quotePrefix="0" xfId="1"/>
    <xf numFmtId="172" fontId="0" fillId="11" borderId="0" pivotButton="0" quotePrefix="0" xfId="1"/>
    <xf numFmtId="172" fontId="0" fillId="5" borderId="0" pivotButton="0" quotePrefix="0" xfId="1"/>
    <xf numFmtId="172" fontId="0" fillId="12" borderId="0" pivotButton="0" quotePrefix="0" xfId="1"/>
    <xf numFmtId="172" fontId="0" fillId="6" borderId="0" pivotButton="0" quotePrefix="0" xfId="1"/>
    <xf numFmtId="172" fontId="0" fillId="13" borderId="0" pivotButton="0" quotePrefix="0" xfId="1"/>
    <xf numFmtId="172" fontId="0" fillId="14" borderId="0" pivotButton="0" quotePrefix="0" xfId="1"/>
    <xf numFmtId="172" fontId="0" fillId="7" borderId="0" pivotButton="0" quotePrefix="0" xfId="1"/>
    <xf numFmtId="172" fontId="0" fillId="8" borderId="0" pivotButton="0" quotePrefix="0" xfId="1"/>
    <xf numFmtId="172" fontId="0" fillId="17" borderId="0" applyAlignment="1" pivotButton="0" quotePrefix="0" xfId="1">
      <alignment horizontal="right"/>
    </xf>
    <xf numFmtId="172" fontId="2" fillId="0" borderId="0" pivotButton="0" quotePrefix="0" xfId="1"/>
    <xf numFmtId="173" fontId="2" fillId="17" borderId="1" applyAlignment="1" pivotButton="0" quotePrefix="0" xfId="2">
      <alignment horizontal="right"/>
    </xf>
    <xf numFmtId="172" fontId="0" fillId="18" borderId="0" pivotButton="0" quotePrefix="0" xfId="1"/>
    <xf numFmtId="172" fontId="0" fillId="0" borderId="0" pivotButton="0" quotePrefix="0" xfId="0"/>
    <xf numFmtId="172" fontId="0" fillId="19" borderId="0" pivotButton="0" quotePrefix="0" xfId="1"/>
    <xf numFmtId="172" fontId="0" fillId="21" borderId="0" pivotButton="0" quotePrefix="0" xfId="1"/>
    <xf numFmtId="172" fontId="0" fillId="23" borderId="0" pivotButton="0" quotePrefix="0" xfId="1"/>
    <xf numFmtId="172" fontId="0" fillId="3" borderId="0" applyAlignment="1" pivotButton="0" quotePrefix="0" xfId="1">
      <alignment horizontal="right"/>
    </xf>
    <xf numFmtId="173" fontId="0" fillId="17" borderId="0" applyAlignment="1" pivotButton="0" quotePrefix="0" xfId="2">
      <alignment horizontal="right"/>
    </xf>
    <xf numFmtId="173" fontId="0" fillId="8" borderId="0" applyAlignment="1" pivotButton="0" quotePrefix="0" xfId="2">
      <alignment horizontal="right"/>
    </xf>
    <xf numFmtId="173" fontId="3" fillId="0" borderId="2" applyAlignment="1" pivotButton="0" quotePrefix="0" xfId="2">
      <alignment horizontal="right"/>
    </xf>
    <xf numFmtId="173" fontId="5" fillId="26" borderId="0" applyAlignment="1" pivotButton="0" quotePrefix="0" xfId="2">
      <alignment horizontal="right"/>
    </xf>
    <xf numFmtId="172" fontId="0" fillId="0" borderId="0" pivotButton="0" quotePrefix="0" xfId="1"/>
    <xf numFmtId="172" fontId="2" fillId="2" borderId="0" pivotButton="0" quotePrefix="0" xfId="1"/>
    <xf numFmtId="172" fontId="0" fillId="2" borderId="0" pivotButton="0" quotePrefix="0" xfId="1"/>
    <xf numFmtId="172" fontId="2" fillId="2" borderId="1" pivotButton="0" quotePrefix="0" xfId="1"/>
    <xf numFmtId="172" fontId="0" fillId="3" borderId="0" pivotButton="0" quotePrefix="0" xfId="1"/>
    <xf numFmtId="172" fontId="0" fillId="9" borderId="0" pivotButton="0" quotePrefix="0" xfId="1"/>
    <xf numFmtId="172" fontId="0" fillId="0" borderId="2" pivotButton="0" quotePrefix="0" xfId="1"/>
    <xf numFmtId="172" fontId="0" fillId="10" borderId="0" pivotButton="0" quotePrefix="0" xfId="1"/>
    <xf numFmtId="172" fontId="0" fillId="4" borderId="0" pivotButton="0" quotePrefix="0" xfId="1"/>
    <xf numFmtId="172" fontId="0" fillId="11" borderId="0" pivotButton="0" quotePrefix="0" xfId="1"/>
    <xf numFmtId="172" fontId="0" fillId="5" borderId="0" pivotButton="0" quotePrefix="0" xfId="1"/>
    <xf numFmtId="172" fontId="0" fillId="12" borderId="0" pivotButton="0" quotePrefix="0" xfId="1"/>
    <xf numFmtId="172" fontId="0" fillId="6" borderId="0" pivotButton="0" quotePrefix="0" xfId="1"/>
    <xf numFmtId="172" fontId="0" fillId="13" borderId="0" pivotButton="0" quotePrefix="0" xfId="1"/>
    <xf numFmtId="172" fontId="0" fillId="14" borderId="0" pivotButton="0" quotePrefix="0" xfId="1"/>
    <xf numFmtId="172" fontId="0" fillId="7" borderId="0" pivotButton="0" quotePrefix="0" xfId="1"/>
    <xf numFmtId="172" fontId="0" fillId="8" borderId="0" pivotButton="0" quotePrefix="0" xfId="1"/>
    <xf numFmtId="172" fontId="0" fillId="17" borderId="0" applyAlignment="1" pivotButton="0" quotePrefix="0" xfId="1">
      <alignment horizontal="right"/>
    </xf>
    <xf numFmtId="172" fontId="2" fillId="0" borderId="0" pivotButton="0" quotePrefix="0" xfId="1"/>
    <xf numFmtId="173" fontId="2" fillId="17" borderId="1" applyAlignment="1" pivotButton="0" quotePrefix="0" xfId="2">
      <alignment horizontal="right"/>
    </xf>
    <xf numFmtId="172" fontId="0" fillId="18" borderId="0" pivotButton="0" quotePrefix="0" xfId="1"/>
    <xf numFmtId="172" fontId="0" fillId="0" borderId="0" pivotButton="0" quotePrefix="0" xfId="0"/>
    <xf numFmtId="172" fontId="0" fillId="19" borderId="0" pivotButton="0" quotePrefix="0" xfId="1"/>
    <xf numFmtId="172" fontId="0" fillId="21" borderId="0" pivotButton="0" quotePrefix="0" xfId="1"/>
    <xf numFmtId="172" fontId="0" fillId="23" borderId="0" pivotButton="0" quotePrefix="0" xfId="1"/>
    <xf numFmtId="164" fontId="0" fillId="7" borderId="0" applyAlignment="1" pivotButton="0" quotePrefix="0" xfId="1">
      <alignment horizontal="right"/>
    </xf>
    <xf numFmtId="165" fontId="0" fillId="8" borderId="0" applyAlignment="1" pivotButton="0" quotePrefix="0" xfId="0">
      <alignment horizontal="right"/>
    </xf>
    <xf numFmtId="166" fontId="2" fillId="17" borderId="1" applyAlignment="1" pivotButton="0" quotePrefix="0" xfId="2">
      <alignment horizontal="right"/>
    </xf>
    <xf numFmtId="167" fontId="0" fillId="0" borderId="0" pivotButton="0" quotePrefix="0" xfId="1"/>
    <xf numFmtId="167" fontId="0" fillId="0" borderId="0" applyAlignment="1" pivotButton="0" quotePrefix="0" xfId="1">
      <alignment horizontal="right"/>
    </xf>
    <xf numFmtId="168" fontId="0" fillId="17" borderId="0" applyAlignment="1" pivotButton="0" quotePrefix="0" xfId="1">
      <alignment horizontal="right"/>
    </xf>
    <xf numFmtId="168" fontId="2" fillId="17" borderId="1" applyAlignment="1" pivotButton="0" quotePrefix="0" xfId="1">
      <alignment horizontal="right"/>
    </xf>
    <xf numFmtId="167" fontId="0" fillId="3" borderId="0" applyAlignment="1" pivotButton="0" quotePrefix="0" xfId="1">
      <alignment horizontal="right"/>
    </xf>
    <xf numFmtId="172" fontId="0" fillId="3" borderId="0" applyAlignment="1" pivotButton="0" quotePrefix="0" xfId="1">
      <alignment horizontal="right"/>
    </xf>
    <xf numFmtId="167" fontId="0" fillId="4" borderId="0" applyAlignment="1" pivotButton="0" quotePrefix="0" xfId="1">
      <alignment horizontal="right"/>
    </xf>
    <xf numFmtId="167" fontId="0" fillId="20" borderId="0" applyAlignment="1" pivotButton="0" quotePrefix="0" xfId="1">
      <alignment horizontal="right"/>
    </xf>
    <xf numFmtId="167" fontId="0" fillId="22" borderId="0" applyAlignment="1" pivotButton="0" quotePrefix="0" xfId="1">
      <alignment horizontal="right"/>
    </xf>
    <xf numFmtId="167" fontId="0" fillId="7" borderId="0" applyAlignment="1" pivotButton="0" quotePrefix="0" xfId="1">
      <alignment horizontal="right"/>
    </xf>
    <xf numFmtId="167" fontId="0" fillId="8" borderId="0" applyAlignment="1" pivotButton="0" quotePrefix="0" xfId="1">
      <alignment horizontal="right"/>
    </xf>
    <xf numFmtId="173" fontId="0" fillId="17" borderId="0" applyAlignment="1" pivotButton="0" quotePrefix="0" xfId="2">
      <alignment horizontal="right"/>
    </xf>
    <xf numFmtId="169" fontId="0" fillId="17" borderId="0" applyAlignment="1" pivotButton="0" quotePrefix="0" xfId="2">
      <alignment horizontal="right"/>
    </xf>
    <xf numFmtId="169" fontId="2" fillId="17" borderId="1" applyAlignment="1" pivotButton="0" quotePrefix="0" xfId="2">
      <alignment horizontal="right"/>
    </xf>
    <xf numFmtId="164" fontId="0" fillId="3" borderId="0" applyAlignment="1" pivotButton="0" quotePrefix="0" xfId="1">
      <alignment horizontal="right"/>
    </xf>
    <xf numFmtId="164" fontId="3" fillId="0" borderId="2" applyAlignment="1" pivotButton="0" quotePrefix="0" xfId="1">
      <alignment horizontal="right"/>
    </xf>
    <xf numFmtId="164" fontId="0" fillId="0" borderId="0" applyAlignment="1" pivotButton="0" quotePrefix="0" xfId="1">
      <alignment horizontal="right"/>
    </xf>
    <xf numFmtId="164" fontId="0" fillId="4" borderId="0" applyAlignment="1" pivotButton="0" quotePrefix="0" xfId="1">
      <alignment horizontal="right"/>
    </xf>
    <xf numFmtId="164" fontId="3" fillId="0" borderId="0" applyAlignment="1" pivotButton="0" quotePrefix="0" xfId="1">
      <alignment horizontal="right"/>
    </xf>
    <xf numFmtId="164" fontId="0" fillId="20" borderId="0" applyAlignment="1" pivotButton="0" quotePrefix="0" xfId="1">
      <alignment horizontal="right"/>
    </xf>
    <xf numFmtId="164" fontId="0" fillId="22" borderId="0" applyAlignment="1" pivotButton="0" quotePrefix="0" xfId="1">
      <alignment horizontal="right"/>
    </xf>
    <xf numFmtId="164" fontId="0" fillId="8" borderId="0" applyAlignment="1" pivotButton="0" quotePrefix="0" xfId="1">
      <alignment horizontal="right"/>
    </xf>
    <xf numFmtId="173" fontId="0" fillId="8" borderId="0" applyAlignment="1" pivotButton="0" quotePrefix="0" xfId="2">
      <alignment horizontal="right"/>
    </xf>
    <xf numFmtId="169" fontId="0" fillId="0" borderId="0" pivotButton="0" quotePrefix="0" xfId="2"/>
    <xf numFmtId="169" fontId="0" fillId="4" borderId="0" applyAlignment="1" pivotButton="0" quotePrefix="1" xfId="2">
      <alignment horizontal="right"/>
    </xf>
    <xf numFmtId="169" fontId="0" fillId="0" borderId="0" applyAlignment="1" pivotButton="0" quotePrefix="0" xfId="2">
      <alignment horizontal="right"/>
    </xf>
    <xf numFmtId="169" fontId="2" fillId="17" borderId="0" applyAlignment="1" pivotButton="0" quotePrefix="0" xfId="2">
      <alignment horizontal="right"/>
    </xf>
    <xf numFmtId="169" fontId="0" fillId="3" borderId="0" applyAlignment="1" pivotButton="0" quotePrefix="0" xfId="2">
      <alignment horizontal="right"/>
    </xf>
    <xf numFmtId="169" fontId="3" fillId="0" borderId="2" applyAlignment="1" pivotButton="0" quotePrefix="0" xfId="2">
      <alignment horizontal="right"/>
    </xf>
    <xf numFmtId="169" fontId="0" fillId="4" borderId="0" applyAlignment="1" pivotButton="0" quotePrefix="0" xfId="2">
      <alignment horizontal="right"/>
    </xf>
    <xf numFmtId="169" fontId="3" fillId="0" borderId="0" applyAlignment="1" pivotButton="0" quotePrefix="0" xfId="2">
      <alignment horizontal="right"/>
    </xf>
    <xf numFmtId="169" fontId="0" fillId="20" borderId="0" applyAlignment="1" pivotButton="0" quotePrefix="0" xfId="2">
      <alignment horizontal="right"/>
    </xf>
    <xf numFmtId="169" fontId="0" fillId="22" borderId="0" applyAlignment="1" pivotButton="0" quotePrefix="0" xfId="2">
      <alignment horizontal="right"/>
    </xf>
    <xf numFmtId="173" fontId="3" fillId="0" borderId="2" applyAlignment="1" pivotButton="0" quotePrefix="0" xfId="2">
      <alignment horizontal="right"/>
    </xf>
    <xf numFmtId="169" fontId="0" fillId="7" borderId="0" applyAlignment="1" pivotButton="0" quotePrefix="0" xfId="2">
      <alignment horizontal="right"/>
    </xf>
    <xf numFmtId="164" fontId="0" fillId="7" borderId="0" applyAlignment="1" pivotButton="0" quotePrefix="0" xfId="2">
      <alignment horizontal="right"/>
    </xf>
    <xf numFmtId="169" fontId="0" fillId="8" borderId="0" applyAlignment="1" pivotButton="0" quotePrefix="0" xfId="2">
      <alignment horizontal="right"/>
    </xf>
    <xf numFmtId="170" fontId="0" fillId="17" borderId="0" applyAlignment="1" pivotButton="0" quotePrefix="0" xfId="1">
      <alignment horizontal="right"/>
    </xf>
    <xf numFmtId="170" fontId="2" fillId="17" borderId="1" applyAlignment="1" pivotButton="0" quotePrefix="0" xfId="1">
      <alignment horizontal="right"/>
    </xf>
    <xf numFmtId="164" fontId="0" fillId="18" borderId="0" pivotButton="0" quotePrefix="0" xfId="1"/>
    <xf numFmtId="164" fontId="0" fillId="0" borderId="0" pivotButton="0" quotePrefix="0" xfId="1"/>
    <xf numFmtId="164" fontId="0" fillId="10" borderId="0" pivotButton="0" quotePrefix="0" xfId="1"/>
    <xf numFmtId="164" fontId="0" fillId="19" borderId="0" pivotButton="0" quotePrefix="0" xfId="1"/>
    <xf numFmtId="164" fontId="0" fillId="21" borderId="0" pivotButton="0" quotePrefix="0" xfId="1"/>
    <xf numFmtId="164" fontId="0" fillId="23" borderId="0" pivotButton="0" quotePrefix="0" xfId="1"/>
    <xf numFmtId="164" fontId="0" fillId="14" borderId="0" pivotButton="0" quotePrefix="0" xfId="1"/>
    <xf numFmtId="171" fontId="5" fillId="26" borderId="0" applyAlignment="1" pivotButton="0" quotePrefix="0" xfId="0">
      <alignment horizontal="right"/>
    </xf>
    <xf numFmtId="171" fontId="4" fillId="26" borderId="1" applyAlignment="1" pivotButton="0" quotePrefix="0" xfId="0">
      <alignment horizontal="right"/>
    </xf>
    <xf numFmtId="169" fontId="5" fillId="26" borderId="0" applyAlignment="1" pivotButton="0" quotePrefix="0" xfId="2">
      <alignment horizontal="right"/>
    </xf>
    <xf numFmtId="164" fontId="0" fillId="4" borderId="0" pivotButton="0" quotePrefix="0" xfId="1"/>
    <xf numFmtId="164" fontId="0" fillId="17" borderId="0" applyAlignment="1" pivotButton="0" quotePrefix="0" xfId="1">
      <alignment horizontal="right"/>
    </xf>
    <xf numFmtId="164" fontId="2" fillId="17" borderId="1" applyAlignment="1" pivotButton="0" quotePrefix="0" xfId="1">
      <alignment horizontal="right"/>
    </xf>
    <xf numFmtId="173" fontId="5" fillId="26" borderId="0" applyAlignment="1" pivotButton="0" quotePrefix="0" xfId="2">
      <alignment horizontal="right"/>
    </xf>
  </cellXfs>
  <cellStyles count="3">
    <cellStyle name="Normal" xfId="0" builtinId="0"/>
    <cellStyle name="Comma" xfId="1" builtinId="3"/>
    <cellStyle name="Currency" xfId="2" builtinId="4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worksheet" Target="/xl/worksheets/sheet70.xml" Id="rId70" /><Relationship Type="http://schemas.openxmlformats.org/officeDocument/2006/relationships/worksheet" Target="/xl/worksheets/sheet71.xml" Id="rId71" /><Relationship Type="http://schemas.openxmlformats.org/officeDocument/2006/relationships/worksheet" Target="/xl/worksheets/sheet72.xml" Id="rId72" /><Relationship Type="http://schemas.openxmlformats.org/officeDocument/2006/relationships/worksheet" Target="/xl/worksheets/sheet73.xml" Id="rId73" /><Relationship Type="http://schemas.openxmlformats.org/officeDocument/2006/relationships/worksheet" Target="/xl/worksheets/sheet74.xml" Id="rId74" /><Relationship Type="http://schemas.openxmlformats.org/officeDocument/2006/relationships/worksheet" Target="/xl/worksheets/sheet75.xml" Id="rId75" /><Relationship Type="http://schemas.openxmlformats.org/officeDocument/2006/relationships/worksheet" Target="/xl/worksheets/sheet76.xml" Id="rId76" /><Relationship Type="http://schemas.openxmlformats.org/officeDocument/2006/relationships/worksheet" Target="/xl/worksheets/sheet77.xml" Id="rId77" /><Relationship Type="http://schemas.openxmlformats.org/officeDocument/2006/relationships/worksheet" Target="/xl/worksheets/sheet78.xml" Id="rId78" /><Relationship Type="http://schemas.openxmlformats.org/officeDocument/2006/relationships/worksheet" Target="/xl/worksheets/sheet79.xml" Id="rId79" /><Relationship Type="http://schemas.openxmlformats.org/officeDocument/2006/relationships/worksheet" Target="/xl/worksheets/sheet80.xml" Id="rId80" /><Relationship Type="http://schemas.openxmlformats.org/officeDocument/2006/relationships/worksheet" Target="/xl/worksheets/sheet81.xml" Id="rId81" /><Relationship Type="http://schemas.openxmlformats.org/officeDocument/2006/relationships/worksheet" Target="/xl/worksheets/sheet82.xml" Id="rId82" /><Relationship Type="http://schemas.openxmlformats.org/officeDocument/2006/relationships/worksheet" Target="/xl/worksheets/sheet83.xml" Id="rId83" /><Relationship Type="http://schemas.openxmlformats.org/officeDocument/2006/relationships/worksheet" Target="/xl/worksheets/sheet84.xml" Id="rId84" /><Relationship Type="http://schemas.openxmlformats.org/officeDocument/2006/relationships/worksheet" Target="/xl/worksheets/sheet85.xml" Id="rId85" /><Relationship Type="http://schemas.openxmlformats.org/officeDocument/2006/relationships/worksheet" Target="/xl/worksheets/sheet86.xml" Id="rId86" /><Relationship Type="http://schemas.openxmlformats.org/officeDocument/2006/relationships/worksheet" Target="/xl/worksheets/sheet87.xml" Id="rId87" /><Relationship Type="http://schemas.openxmlformats.org/officeDocument/2006/relationships/worksheet" Target="/xl/worksheets/sheet88.xml" Id="rId88" /><Relationship Type="http://schemas.openxmlformats.org/officeDocument/2006/relationships/styles" Target="styles.xml" Id="rId89" /><Relationship Type="http://schemas.openxmlformats.org/officeDocument/2006/relationships/theme" Target="theme/theme1.xml" Id="rId90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0.png" Id="rId1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1.png" Id="rId1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2.png" Id="rId1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3.png" Id="rId1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4.png" Id="rId1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5.png" Id="rId1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6.png" Id="rId1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7.png" Id="rId1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8.png" Id="rId1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19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20.png" Id="rId1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21.png" Id="rId1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22.png" Id="rId1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23.png" Id="rId1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24.png" Id="rId1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25.png" Id="rId1" /></Relationships>
</file>

<file path=xl/drawings/_rels/drawing26.xml.rels><Relationships xmlns="http://schemas.openxmlformats.org/package/2006/relationships"><Relationship Type="http://schemas.openxmlformats.org/officeDocument/2006/relationships/image" Target="/xl/media/image26.png" Id="rId1" /></Relationships>
</file>

<file path=xl/drawings/_rels/drawing27.xml.rels><Relationships xmlns="http://schemas.openxmlformats.org/package/2006/relationships"><Relationship Type="http://schemas.openxmlformats.org/officeDocument/2006/relationships/image" Target="/xl/media/image27.png" Id="rId1" /></Relationships>
</file>

<file path=xl/drawings/_rels/drawing28.xml.rels><Relationships xmlns="http://schemas.openxmlformats.org/package/2006/relationships"><Relationship Type="http://schemas.openxmlformats.org/officeDocument/2006/relationships/image" Target="/xl/media/image28.png" Id="rId1" /></Relationships>
</file>

<file path=xl/drawings/_rels/drawing29.xml.rels><Relationships xmlns="http://schemas.openxmlformats.org/package/2006/relationships"><Relationship Type="http://schemas.openxmlformats.org/officeDocument/2006/relationships/image" Target="/xl/media/image29.png" Id="rId1" /></Relationships>
</file>

<file path=xl/drawings/_rels/drawing3.xml.rels><Relationships xmlns="http://schemas.openxmlformats.org/package/2006/relationships"><Relationship Type="http://schemas.openxmlformats.org/officeDocument/2006/relationships/image" Target="/xl/media/image3.png" Id="rId1" /></Relationships>
</file>

<file path=xl/drawings/_rels/drawing30.xml.rels><Relationships xmlns="http://schemas.openxmlformats.org/package/2006/relationships"><Relationship Type="http://schemas.openxmlformats.org/officeDocument/2006/relationships/image" Target="/xl/media/image30.png" Id="rId1" /></Relationships>
</file>

<file path=xl/drawings/_rels/drawing31.xml.rels><Relationships xmlns="http://schemas.openxmlformats.org/package/2006/relationships"><Relationship Type="http://schemas.openxmlformats.org/officeDocument/2006/relationships/image" Target="/xl/media/image31.png" Id="rId1" /></Relationships>
</file>

<file path=xl/drawings/_rels/drawing32.xml.rels><Relationships xmlns="http://schemas.openxmlformats.org/package/2006/relationships"><Relationship Type="http://schemas.openxmlformats.org/officeDocument/2006/relationships/image" Target="/xl/media/image32.png" Id="rId1" /></Relationships>
</file>

<file path=xl/drawings/_rels/drawing33.xml.rels><Relationships xmlns="http://schemas.openxmlformats.org/package/2006/relationships"><Relationship Type="http://schemas.openxmlformats.org/officeDocument/2006/relationships/image" Target="/xl/media/image33.png" Id="rId1" /></Relationships>
</file>

<file path=xl/drawings/_rels/drawing34.xml.rels><Relationships xmlns="http://schemas.openxmlformats.org/package/2006/relationships"><Relationship Type="http://schemas.openxmlformats.org/officeDocument/2006/relationships/image" Target="/xl/media/image34.png" Id="rId1" /></Relationships>
</file>

<file path=xl/drawings/_rels/drawing35.xml.rels><Relationships xmlns="http://schemas.openxmlformats.org/package/2006/relationships"><Relationship Type="http://schemas.openxmlformats.org/officeDocument/2006/relationships/image" Target="/xl/media/image35.png" Id="rId1" /></Relationships>
</file>

<file path=xl/drawings/_rels/drawing36.xml.rels><Relationships xmlns="http://schemas.openxmlformats.org/package/2006/relationships"><Relationship Type="http://schemas.openxmlformats.org/officeDocument/2006/relationships/image" Target="/xl/media/image36.png" Id="rId1" /></Relationships>
</file>

<file path=xl/drawings/_rels/drawing37.xml.rels><Relationships xmlns="http://schemas.openxmlformats.org/package/2006/relationships"><Relationship Type="http://schemas.openxmlformats.org/officeDocument/2006/relationships/image" Target="/xl/media/image37.png" Id="rId1" /></Relationships>
</file>

<file path=xl/drawings/_rels/drawing38.xml.rels><Relationships xmlns="http://schemas.openxmlformats.org/package/2006/relationships"><Relationship Type="http://schemas.openxmlformats.org/officeDocument/2006/relationships/image" Target="/xl/media/image38.png" Id="rId1" /></Relationships>
</file>

<file path=xl/drawings/_rels/drawing39.xml.rels><Relationships xmlns="http://schemas.openxmlformats.org/package/2006/relationships"><Relationship Type="http://schemas.openxmlformats.org/officeDocument/2006/relationships/image" Target="/xl/media/image39.png" Id="rId1" /></Relationships>
</file>

<file path=xl/drawings/_rels/drawing4.xml.rels><Relationships xmlns="http://schemas.openxmlformats.org/package/2006/relationships"><Relationship Type="http://schemas.openxmlformats.org/officeDocument/2006/relationships/image" Target="/xl/media/image4.png" Id="rId1" /></Relationships>
</file>

<file path=xl/drawings/_rels/drawing40.xml.rels><Relationships xmlns="http://schemas.openxmlformats.org/package/2006/relationships"><Relationship Type="http://schemas.openxmlformats.org/officeDocument/2006/relationships/image" Target="/xl/media/image40.png" Id="rId1" /></Relationships>
</file>

<file path=xl/drawings/_rels/drawing41.xml.rels><Relationships xmlns="http://schemas.openxmlformats.org/package/2006/relationships"><Relationship Type="http://schemas.openxmlformats.org/officeDocument/2006/relationships/image" Target="/xl/media/image41.png" Id="rId1" /></Relationships>
</file>

<file path=xl/drawings/_rels/drawing42.xml.rels><Relationships xmlns="http://schemas.openxmlformats.org/package/2006/relationships"><Relationship Type="http://schemas.openxmlformats.org/officeDocument/2006/relationships/image" Target="/xl/media/image42.png" Id="rId1" /></Relationships>
</file>

<file path=xl/drawings/_rels/drawing43.xml.rels><Relationships xmlns="http://schemas.openxmlformats.org/package/2006/relationships"><Relationship Type="http://schemas.openxmlformats.org/officeDocument/2006/relationships/image" Target="/xl/media/image43.png" Id="rId1" /></Relationships>
</file>

<file path=xl/drawings/_rels/drawing44.xml.rels><Relationships xmlns="http://schemas.openxmlformats.org/package/2006/relationships"><Relationship Type="http://schemas.openxmlformats.org/officeDocument/2006/relationships/image" Target="/xl/media/image44.png" Id="rId1" /></Relationships>
</file>

<file path=xl/drawings/_rels/drawing45.xml.rels><Relationships xmlns="http://schemas.openxmlformats.org/package/2006/relationships"><Relationship Type="http://schemas.openxmlformats.org/officeDocument/2006/relationships/image" Target="/xl/media/image45.png" Id="rId1" /></Relationships>
</file>

<file path=xl/drawings/_rels/drawing46.xml.rels><Relationships xmlns="http://schemas.openxmlformats.org/package/2006/relationships"><Relationship Type="http://schemas.openxmlformats.org/officeDocument/2006/relationships/image" Target="/xl/media/image46.png" Id="rId1" /></Relationships>
</file>

<file path=xl/drawings/_rels/drawing47.xml.rels><Relationships xmlns="http://schemas.openxmlformats.org/package/2006/relationships"><Relationship Type="http://schemas.openxmlformats.org/officeDocument/2006/relationships/image" Target="/xl/media/image47.png" Id="rId1" /></Relationships>
</file>

<file path=xl/drawings/_rels/drawing48.xml.rels><Relationships xmlns="http://schemas.openxmlformats.org/package/2006/relationships"><Relationship Type="http://schemas.openxmlformats.org/officeDocument/2006/relationships/image" Target="/xl/media/image48.png" Id="rId1" /></Relationships>
</file>

<file path=xl/drawings/_rels/drawing49.xml.rels><Relationships xmlns="http://schemas.openxmlformats.org/package/2006/relationships"><Relationship Type="http://schemas.openxmlformats.org/officeDocument/2006/relationships/image" Target="/xl/media/image49.png" Id="rId1" /></Relationships>
</file>

<file path=xl/drawings/_rels/drawing5.xml.rels><Relationships xmlns="http://schemas.openxmlformats.org/package/2006/relationships"><Relationship Type="http://schemas.openxmlformats.org/officeDocument/2006/relationships/image" Target="/xl/media/image5.png" Id="rId1" /></Relationships>
</file>

<file path=xl/drawings/_rels/drawing50.xml.rels><Relationships xmlns="http://schemas.openxmlformats.org/package/2006/relationships"><Relationship Type="http://schemas.openxmlformats.org/officeDocument/2006/relationships/image" Target="/xl/media/image50.png" Id="rId1" /></Relationships>
</file>

<file path=xl/drawings/_rels/drawing51.xml.rels><Relationships xmlns="http://schemas.openxmlformats.org/package/2006/relationships"><Relationship Type="http://schemas.openxmlformats.org/officeDocument/2006/relationships/image" Target="/xl/media/image51.png" Id="rId1" /></Relationships>
</file>

<file path=xl/drawings/_rels/drawing52.xml.rels><Relationships xmlns="http://schemas.openxmlformats.org/package/2006/relationships"><Relationship Type="http://schemas.openxmlformats.org/officeDocument/2006/relationships/image" Target="/xl/media/image52.png" Id="rId1" /></Relationships>
</file>

<file path=xl/drawings/_rels/drawing53.xml.rels><Relationships xmlns="http://schemas.openxmlformats.org/package/2006/relationships"><Relationship Type="http://schemas.openxmlformats.org/officeDocument/2006/relationships/image" Target="/xl/media/image53.png" Id="rId1" /></Relationships>
</file>

<file path=xl/drawings/_rels/drawing54.xml.rels><Relationships xmlns="http://schemas.openxmlformats.org/package/2006/relationships"><Relationship Type="http://schemas.openxmlformats.org/officeDocument/2006/relationships/image" Target="/xl/media/image54.png" Id="rId1" /></Relationships>
</file>

<file path=xl/drawings/_rels/drawing55.xml.rels><Relationships xmlns="http://schemas.openxmlformats.org/package/2006/relationships"><Relationship Type="http://schemas.openxmlformats.org/officeDocument/2006/relationships/image" Target="/xl/media/image55.png" Id="rId1" /></Relationships>
</file>

<file path=xl/drawings/_rels/drawing56.xml.rels><Relationships xmlns="http://schemas.openxmlformats.org/package/2006/relationships"><Relationship Type="http://schemas.openxmlformats.org/officeDocument/2006/relationships/image" Target="/xl/media/image56.png" Id="rId1" /></Relationships>
</file>

<file path=xl/drawings/_rels/drawing57.xml.rels><Relationships xmlns="http://schemas.openxmlformats.org/package/2006/relationships"><Relationship Type="http://schemas.openxmlformats.org/officeDocument/2006/relationships/image" Target="/xl/media/image57.png" Id="rId1" /></Relationships>
</file>

<file path=xl/drawings/_rels/drawing58.xml.rels><Relationships xmlns="http://schemas.openxmlformats.org/package/2006/relationships"><Relationship Type="http://schemas.openxmlformats.org/officeDocument/2006/relationships/image" Target="/xl/media/image58.png" Id="rId1" /></Relationships>
</file>

<file path=xl/drawings/_rels/drawing59.xml.rels><Relationships xmlns="http://schemas.openxmlformats.org/package/2006/relationships"><Relationship Type="http://schemas.openxmlformats.org/officeDocument/2006/relationships/image" Target="/xl/media/image59.png" Id="rId1" /></Relationships>
</file>

<file path=xl/drawings/_rels/drawing6.xml.rels><Relationships xmlns="http://schemas.openxmlformats.org/package/2006/relationships"><Relationship Type="http://schemas.openxmlformats.org/officeDocument/2006/relationships/image" Target="/xl/media/image6.png" Id="rId1" /></Relationships>
</file>

<file path=xl/drawings/_rels/drawing60.xml.rels><Relationships xmlns="http://schemas.openxmlformats.org/package/2006/relationships"><Relationship Type="http://schemas.openxmlformats.org/officeDocument/2006/relationships/image" Target="/xl/media/image60.png" Id="rId1" /></Relationships>
</file>

<file path=xl/drawings/_rels/drawing61.xml.rels><Relationships xmlns="http://schemas.openxmlformats.org/package/2006/relationships"><Relationship Type="http://schemas.openxmlformats.org/officeDocument/2006/relationships/image" Target="/xl/media/image61.png" Id="rId1" /></Relationships>
</file>

<file path=xl/drawings/_rels/drawing62.xml.rels><Relationships xmlns="http://schemas.openxmlformats.org/package/2006/relationships"><Relationship Type="http://schemas.openxmlformats.org/officeDocument/2006/relationships/image" Target="/xl/media/image62.png" Id="rId1" /></Relationships>
</file>

<file path=xl/drawings/_rels/drawing63.xml.rels><Relationships xmlns="http://schemas.openxmlformats.org/package/2006/relationships"><Relationship Type="http://schemas.openxmlformats.org/officeDocument/2006/relationships/image" Target="/xl/media/image63.png" Id="rId1" /></Relationships>
</file>

<file path=xl/drawings/_rels/drawing64.xml.rels><Relationships xmlns="http://schemas.openxmlformats.org/package/2006/relationships"><Relationship Type="http://schemas.openxmlformats.org/officeDocument/2006/relationships/image" Target="/xl/media/image64.png" Id="rId1" /></Relationships>
</file>

<file path=xl/drawings/_rels/drawing65.xml.rels><Relationships xmlns="http://schemas.openxmlformats.org/package/2006/relationships"><Relationship Type="http://schemas.openxmlformats.org/officeDocument/2006/relationships/image" Target="/xl/media/image65.png" Id="rId1" /></Relationships>
</file>

<file path=xl/drawings/_rels/drawing66.xml.rels><Relationships xmlns="http://schemas.openxmlformats.org/package/2006/relationships"><Relationship Type="http://schemas.openxmlformats.org/officeDocument/2006/relationships/image" Target="/xl/media/image66.png" Id="rId1" /></Relationships>
</file>

<file path=xl/drawings/_rels/drawing67.xml.rels><Relationships xmlns="http://schemas.openxmlformats.org/package/2006/relationships"><Relationship Type="http://schemas.openxmlformats.org/officeDocument/2006/relationships/image" Target="/xl/media/image67.png" Id="rId1" /></Relationships>
</file>

<file path=xl/drawings/_rels/drawing68.xml.rels><Relationships xmlns="http://schemas.openxmlformats.org/package/2006/relationships"><Relationship Type="http://schemas.openxmlformats.org/officeDocument/2006/relationships/image" Target="/xl/media/image68.png" Id="rId1" /></Relationships>
</file>

<file path=xl/drawings/_rels/drawing69.xml.rels><Relationships xmlns="http://schemas.openxmlformats.org/package/2006/relationships"><Relationship Type="http://schemas.openxmlformats.org/officeDocument/2006/relationships/image" Target="/xl/media/image69.png" Id="rId1" /></Relationships>
</file>

<file path=xl/drawings/_rels/drawing7.xml.rels><Relationships xmlns="http://schemas.openxmlformats.org/package/2006/relationships"><Relationship Type="http://schemas.openxmlformats.org/officeDocument/2006/relationships/image" Target="/xl/media/image7.png" Id="rId1" /></Relationships>
</file>

<file path=xl/drawings/_rels/drawing70.xml.rels><Relationships xmlns="http://schemas.openxmlformats.org/package/2006/relationships"><Relationship Type="http://schemas.openxmlformats.org/officeDocument/2006/relationships/image" Target="/xl/media/image70.png" Id="rId1" /></Relationships>
</file>

<file path=xl/drawings/_rels/drawing71.xml.rels><Relationships xmlns="http://schemas.openxmlformats.org/package/2006/relationships"><Relationship Type="http://schemas.openxmlformats.org/officeDocument/2006/relationships/image" Target="/xl/media/image71.png" Id="rId1" /></Relationships>
</file>

<file path=xl/drawings/_rels/drawing72.xml.rels><Relationships xmlns="http://schemas.openxmlformats.org/package/2006/relationships"><Relationship Type="http://schemas.openxmlformats.org/officeDocument/2006/relationships/image" Target="/xl/media/image72.png" Id="rId1" /></Relationships>
</file>

<file path=xl/drawings/_rels/drawing73.xml.rels><Relationships xmlns="http://schemas.openxmlformats.org/package/2006/relationships"><Relationship Type="http://schemas.openxmlformats.org/officeDocument/2006/relationships/image" Target="/xl/media/image73.png" Id="rId1" /></Relationships>
</file>

<file path=xl/drawings/_rels/drawing74.xml.rels><Relationships xmlns="http://schemas.openxmlformats.org/package/2006/relationships"><Relationship Type="http://schemas.openxmlformats.org/officeDocument/2006/relationships/image" Target="/xl/media/image74.png" Id="rId1" /></Relationships>
</file>

<file path=xl/drawings/_rels/drawing75.xml.rels><Relationships xmlns="http://schemas.openxmlformats.org/package/2006/relationships"><Relationship Type="http://schemas.openxmlformats.org/officeDocument/2006/relationships/image" Target="/xl/media/image75.png" Id="rId1" /></Relationships>
</file>

<file path=xl/drawings/_rels/drawing76.xml.rels><Relationships xmlns="http://schemas.openxmlformats.org/package/2006/relationships"><Relationship Type="http://schemas.openxmlformats.org/officeDocument/2006/relationships/image" Target="/xl/media/image76.png" Id="rId1" /></Relationships>
</file>

<file path=xl/drawings/_rels/drawing77.xml.rels><Relationships xmlns="http://schemas.openxmlformats.org/package/2006/relationships"><Relationship Type="http://schemas.openxmlformats.org/officeDocument/2006/relationships/image" Target="/xl/media/image77.png" Id="rId1" /></Relationships>
</file>

<file path=xl/drawings/_rels/drawing78.xml.rels><Relationships xmlns="http://schemas.openxmlformats.org/package/2006/relationships"><Relationship Type="http://schemas.openxmlformats.org/officeDocument/2006/relationships/image" Target="/xl/media/image78.png" Id="rId1" /></Relationships>
</file>

<file path=xl/drawings/_rels/drawing79.xml.rels><Relationships xmlns="http://schemas.openxmlformats.org/package/2006/relationships"><Relationship Type="http://schemas.openxmlformats.org/officeDocument/2006/relationships/image" Target="/xl/media/image79.png" Id="rId1" /></Relationships>
</file>

<file path=xl/drawings/_rels/drawing8.xml.rels><Relationships xmlns="http://schemas.openxmlformats.org/package/2006/relationships"><Relationship Type="http://schemas.openxmlformats.org/officeDocument/2006/relationships/image" Target="/xl/media/image8.png" Id="rId1" /></Relationships>
</file>

<file path=xl/drawings/_rels/drawing80.xml.rels><Relationships xmlns="http://schemas.openxmlformats.org/package/2006/relationships"><Relationship Type="http://schemas.openxmlformats.org/officeDocument/2006/relationships/image" Target="/xl/media/image80.png" Id="rId1" /></Relationships>
</file>

<file path=xl/drawings/_rels/drawing81.xml.rels><Relationships xmlns="http://schemas.openxmlformats.org/package/2006/relationships"><Relationship Type="http://schemas.openxmlformats.org/officeDocument/2006/relationships/image" Target="/xl/media/image81.png" Id="rId1" /></Relationships>
</file>

<file path=xl/drawings/_rels/drawing82.xml.rels><Relationships xmlns="http://schemas.openxmlformats.org/package/2006/relationships"><Relationship Type="http://schemas.openxmlformats.org/officeDocument/2006/relationships/image" Target="/xl/media/image82.png" Id="rId1" /></Relationships>
</file>

<file path=xl/drawings/_rels/drawing83.xml.rels><Relationships xmlns="http://schemas.openxmlformats.org/package/2006/relationships"><Relationship Type="http://schemas.openxmlformats.org/officeDocument/2006/relationships/image" Target="/xl/media/image83.png" Id="rId1" /></Relationships>
</file>

<file path=xl/drawings/_rels/drawing9.xml.rels><Relationships xmlns="http://schemas.openxmlformats.org/package/2006/relationships"><Relationship Type="http://schemas.openxmlformats.org/officeDocument/2006/relationships/image" Target="/xl/media/image9.png" Id="rId1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138906</colOff>
      <row>0</row>
      <rowOff>0</rowOff>
    </from>
    <to>
      <col>12</col>
      <colOff>1099790</colOff>
      <row>23</row>
      <rowOff>111865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70078" y="0"/>
          <a:ext cx="6498828" cy="4435078"/>
        </a:xfrm>
        <a:prstGeom prst="rect">
          <avLst/>
        </a:prstGeom>
        <a:ln>
          <a:prstDash val="solid"/>
        </a:ln>
      </spPr>
    </pic>
    <clientData/>
  </two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40822</colOff>
      <row>0</row>
      <rowOff>0</rowOff>
    </from>
    <to>
      <col>13</col>
      <colOff>0</colOff>
      <row>23</row>
      <rowOff>122464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079672" y="0"/>
          <a:ext cx="6445703" cy="4503964"/>
        </a:xfrm>
        <a:prstGeom prst="rect">
          <avLst/>
        </a:prstGeom>
        <a:ln>
          <a:prstDash val="solid"/>
        </a:ln>
      </spPr>
    </pic>
    <clientData/>
  </two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95250</colOff>
      <row>0</row>
      <rowOff>0</rowOff>
    </from>
    <to>
      <col>13</col>
      <colOff>571499</colOff>
      <row>23</row>
      <rowOff>166687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131719" y="0"/>
          <a:ext cx="6941343" cy="4548187"/>
        </a:xfrm>
        <a:prstGeom prst="rect">
          <avLst/>
        </a:prstGeom>
        <a:ln>
          <a:prstDash val="solid"/>
        </a:ln>
      </spPr>
    </pic>
    <clientData/>
  </two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71438</colOff>
      <row>0</row>
      <rowOff>0</rowOff>
    </from>
    <to>
      <col>12</col>
      <colOff>559594</colOff>
      <row>24</row>
      <rowOff>11906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107907" y="0"/>
          <a:ext cx="6346031" cy="4595812"/>
        </a:xfrm>
        <a:prstGeom prst="rect">
          <avLst/>
        </a:prstGeom>
        <a:ln>
          <a:prstDash val="solid"/>
        </a:ln>
      </spPr>
    </pic>
    <clientData/>
  </two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83343</colOff>
      <row>0</row>
      <rowOff>1</rowOff>
    </from>
    <to>
      <col>12</col>
      <colOff>547687</colOff>
      <row>23</row>
      <rowOff>83345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119812" y="1"/>
          <a:ext cx="6322219" cy="4464844"/>
        </a:xfrm>
        <a:prstGeom prst="rect">
          <avLst/>
        </a:prstGeom>
        <a:ln>
          <a:prstDash val="solid"/>
        </a:ln>
      </spPr>
    </pic>
    <clientData/>
  </two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68035</colOff>
      <row>0</row>
      <rowOff>0</rowOff>
    </from>
    <to>
      <col>12</col>
      <colOff>598714</colOff>
      <row>23</row>
      <rowOff>176893</rowOff>
    </to>
    <pic>
      <nvPicPr>
        <cNvPr id="4" name="Picture 3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109606" y="0"/>
          <a:ext cx="6436179" cy="4558393"/>
        </a:xfrm>
        <a:prstGeom prst="rect">
          <avLst/>
        </a:prstGeom>
        <a:ln>
          <a:prstDash val="solid"/>
        </a:ln>
      </spPr>
    </pic>
    <clientData/>
  </two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38100</colOff>
      <row>0</row>
      <rowOff>0</rowOff>
    </from>
    <to>
      <col>13</col>
      <colOff>0</colOff>
      <row>23</row>
      <rowOff>152400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083300" y="0"/>
          <a:ext cx="6451600" cy="4533900"/>
        </a:xfrm>
        <a:prstGeom prst="rect">
          <avLst/>
        </a:prstGeom>
        <a:ln>
          <a:prstDash val="solid"/>
        </a:ln>
      </spPr>
    </pic>
    <clientData/>
  </two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50800</colOff>
      <row>0</row>
      <rowOff>0</rowOff>
    </from>
    <to>
      <col>13</col>
      <colOff>0</colOff>
      <row>23</row>
      <rowOff>127000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096000" y="0"/>
          <a:ext cx="6438900" cy="4508500"/>
        </a:xfrm>
        <a:prstGeom prst="rect">
          <avLst/>
        </a:prstGeom>
        <a:ln>
          <a:prstDash val="solid"/>
        </a:ln>
      </spPr>
    </pic>
    <clientData/>
  </two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88900</colOff>
      <row>0</row>
      <rowOff>1</rowOff>
    </from>
    <to>
      <col>12</col>
      <colOff>584200</colOff>
      <row>23</row>
      <rowOff>152401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134100" y="1"/>
          <a:ext cx="6375400" cy="4533900"/>
        </a:xfrm>
        <a:prstGeom prst="rect">
          <avLst/>
        </a:prstGeom>
        <a:ln>
          <a:prstDash val="solid"/>
        </a:ln>
      </spPr>
    </pic>
    <clientData/>
  </two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8</col>
      <colOff>88900</colOff>
      <row>0</row>
      <rowOff>1</rowOff>
    </from>
    <to>
      <col>17</col>
      <colOff>584200</colOff>
      <row>23</row>
      <rowOff>152401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127750" y="1"/>
          <a:ext cx="6372225" cy="4533900"/>
        </a:xfrm>
        <a:prstGeom prst="rect">
          <avLst/>
        </a:prstGeom>
        <a:ln>
          <a:prstDash val="solid"/>
        </a:ln>
      </spPr>
    </pic>
    <clientData/>
  </two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101600</colOff>
      <row>0</row>
      <rowOff>12700</rowOff>
    </from>
    <to>
      <col>12</col>
      <colOff>546100</colOff>
      <row>23</row>
      <rowOff>152399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146800" y="12700"/>
          <a:ext cx="6324600" cy="4521199"/>
        </a:xfrm>
        <a:prstGeom prst="rect">
          <avLst/>
        </a:prstGeom>
        <a:ln>
          <a:prstDash val="solid"/>
        </a:ln>
      </spPr>
    </pic>
    <clientData/>
  </two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171450</colOff>
      <row>0</row>
      <rowOff>9525</rowOff>
    </from>
    <to>
      <col>12</col>
      <colOff>342900</colOff>
      <row>24</row>
      <rowOff>28575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72075" y="9525"/>
          <a:ext cx="5895975" cy="4600575"/>
        </a:xfrm>
        <a:prstGeom prst="rect">
          <avLst/>
        </a:prstGeom>
        <a:ln>
          <a:prstDash val="solid"/>
        </a:ln>
      </spPr>
    </pic>
    <clientData/>
  </two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38100</colOff>
      <row>0</row>
      <rowOff>0</rowOff>
    </from>
    <to>
      <col>12</col>
      <colOff>584200</colOff>
      <row>23</row>
      <rowOff>101600</rowOff>
    </to>
    <pic>
      <nvPicPr>
        <cNvPr id="3" name="Picture 2"/>
        <cNvPicPr>
          <a:picLocks noChangeAspect="1" noChangeArrowheads="1"/>
        </cNvPicPr>
      </nvPicPr>
      <blipFill>
        <a:blip r:embed="rId1"/>
        <a:srcRect/>
        <a:stretch>
          <a:fillRect/>
        </a:stretch>
      </blipFill>
      <spPr bwMode="auto">
        <a:xfrm>
          <a:off x="6083300" y="0"/>
          <a:ext cx="6426200" cy="4483100"/>
        </a:xfrm>
        <a:prstGeom prst="rect">
          <avLst/>
        </a:prstGeom>
        <a:noFill/>
        <a:ln>
          <a:prstDash val="solid"/>
        </a:ln>
      </spPr>
    </pic>
    <clientData/>
  </two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50801</colOff>
      <row>0</row>
      <rowOff>12700</rowOff>
    </from>
    <to>
      <col>13</col>
      <colOff>1</colOff>
      <row>22</row>
      <rowOff>61791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096001" y="12700"/>
          <a:ext cx="6438900" cy="4240091"/>
        </a:xfrm>
        <a:prstGeom prst="rect">
          <avLst/>
        </a:prstGeom>
        <a:ln>
          <a:prstDash val="solid"/>
        </a:ln>
      </spPr>
    </pic>
    <clientData/>
  </two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38101</colOff>
      <row>0</row>
      <rowOff>0</rowOff>
    </from>
    <to>
      <col>13</col>
      <colOff>1</colOff>
      <row>22</row>
      <rowOff>152400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083301" y="0"/>
          <a:ext cx="6451600" cy="4343400"/>
        </a:xfrm>
        <a:prstGeom prst="rect">
          <avLst/>
        </a:prstGeom>
        <a:ln>
          <a:prstDash val="solid"/>
        </a:ln>
      </spPr>
    </pic>
    <clientData/>
  </two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38100</colOff>
      <row>0</row>
      <rowOff>0</rowOff>
    </from>
    <to>
      <col>13</col>
      <colOff>0</colOff>
      <row>23</row>
      <rowOff>171450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67300" y="0"/>
          <a:ext cx="6057900" cy="4552950"/>
        </a:xfrm>
        <a:prstGeom prst="rect">
          <avLst/>
        </a:prstGeom>
        <a:ln>
          <a:prstDash val="solid"/>
        </a:ln>
      </spPr>
    </pic>
    <clientData/>
  </two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38100</colOff>
      <row>0</row>
      <rowOff>9526</rowOff>
    </from>
    <to>
      <col>12</col>
      <colOff>571500</colOff>
      <row>22</row>
      <rowOff>104776</rowOff>
    </to>
    <pic>
      <nvPicPr>
        <cNvPr id="4" name="Picture 3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67300" y="9526"/>
          <a:ext cx="6019800" cy="4286250"/>
        </a:xfrm>
        <a:prstGeom prst="rect">
          <avLst/>
        </a:prstGeom>
        <a:ln>
          <a:prstDash val="solid"/>
        </a:ln>
      </spPr>
    </pic>
    <clientData/>
  </two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556517</colOff>
      <row>23</row>
      <rowOff>149832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30056" y="0"/>
          <a:ext cx="6046770" cy="4580562"/>
        </a:xfrm>
        <a:prstGeom prst="rect">
          <avLst/>
        </a:prstGeom>
        <a:ln>
          <a:prstDash val="solid"/>
        </a:ln>
      </spPr>
    </pic>
    <clientData/>
  </twoCellAnchor>
</wsDr>
</file>

<file path=xl/drawings/drawing26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38877</colOff>
      <row>0</row>
      <rowOff>0</rowOff>
    </from>
    <to>
      <col>12</col>
      <colOff>599491</colOff>
      <row>23</row>
      <rowOff>145790</rowOff>
    </to>
    <pic>
      <nvPicPr>
        <cNvPr id="3" name="Picture 2"/>
        <cNvPicPr>
          <a:picLocks noChangeAspect="1" noChangeArrowheads="1"/>
        </cNvPicPr>
      </nvPicPr>
      <blipFill>
        <a:blip r:embed="rId1"/>
        <a:srcRect/>
        <a:stretch>
          <a:fillRect/>
        </a:stretch>
      </blipFill>
      <spPr bwMode="auto">
        <a:xfrm>
          <a:off x="5063800" y="0"/>
          <a:ext cx="6363089" cy="4616708"/>
        </a:xfrm>
        <a:prstGeom prst="rect">
          <avLst/>
        </a:prstGeom>
        <a:noFill/>
        <a:ln>
          <a:prstDash val="solid"/>
        </a:ln>
      </spPr>
    </pic>
    <clientData/>
  </twoCellAnchor>
</wsDr>
</file>

<file path=xl/drawings/drawing2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</colOff>
      <row>0</row>
      <rowOff>0</rowOff>
    </from>
    <to>
      <col>12</col>
      <colOff>535782</colOff>
      <row>23</row>
      <rowOff>130969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36345" y="0"/>
          <a:ext cx="6000750" cy="4512469"/>
        </a:xfrm>
        <a:prstGeom prst="rect">
          <avLst/>
        </a:prstGeom>
        <a:ln>
          <a:prstDash val="solid"/>
        </a:ln>
      </spPr>
    </pic>
    <clientData/>
  </twoCellAnchor>
</wsDr>
</file>

<file path=xl/drawings/drawing28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523874</colOff>
      <row>23</row>
      <rowOff>83344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36344" y="0"/>
          <a:ext cx="5988843" cy="4464844"/>
        </a:xfrm>
        <a:prstGeom prst="rect">
          <avLst/>
        </a:prstGeom>
        <a:ln>
          <a:prstDash val="solid"/>
        </a:ln>
      </spPr>
    </pic>
    <clientData/>
  </twoCellAnchor>
</wsDr>
</file>

<file path=xl/drawings/drawing29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8</col>
      <colOff>236766</colOff>
      <row>0</row>
      <rowOff>78923</rowOff>
    </from>
    <to>
      <col>18</col>
      <colOff>544287</colOff>
      <row>24</row>
      <rowOff>122464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4878052" y="78923"/>
          <a:ext cx="7179128" cy="4629148"/>
        </a:xfrm>
        <a:prstGeom prst="rect">
          <avLst/>
        </a:prstGeom>
        <a:ln>
          <a:prstDash val="solid"/>
        </a:ln>
      </spPr>
    </pic>
    <clientData/>
  </two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149802</colOff>
      <row>0</row>
      <rowOff>0</rowOff>
    </from>
    <to>
      <col>12</col>
      <colOff>505114</colOff>
      <row>24</row>
      <rowOff>19339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57643" y="0"/>
          <a:ext cx="6055880" cy="4536498"/>
        </a:xfrm>
        <a:prstGeom prst="rect">
          <avLst/>
        </a:prstGeom>
        <a:ln>
          <a:prstDash val="solid"/>
        </a:ln>
      </spPr>
    </pic>
    <clientData/>
  </twoCellAnchor>
</wsDr>
</file>

<file path=xl/drawings/drawing30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547687</colOff>
      <row>23</row>
      <rowOff>23812</rowOff>
    </to>
    <pic>
      <nvPicPr>
        <cNvPr id="4" name="Picture 3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36344" y="0"/>
          <a:ext cx="6012656" cy="4405312"/>
        </a:xfrm>
        <a:prstGeom prst="rect">
          <avLst/>
        </a:prstGeom>
        <a:ln>
          <a:prstDash val="solid"/>
        </a:ln>
      </spPr>
    </pic>
    <clientData/>
  </twoCellAnchor>
</wsDr>
</file>

<file path=xl/drawings/drawing3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511968</colOff>
      <row>23</row>
      <rowOff>142875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36344" y="0"/>
          <a:ext cx="5976937" cy="4524375"/>
        </a:xfrm>
        <a:prstGeom prst="rect">
          <avLst/>
        </a:prstGeom>
        <a:ln>
          <a:prstDash val="solid"/>
        </a:ln>
      </spPr>
    </pic>
    <clientData/>
  </twoCellAnchor>
</wsDr>
</file>

<file path=xl/drawings/drawing3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1</rowOff>
    </from>
    <to>
      <col>12</col>
      <colOff>571499</colOff>
      <row>23</row>
      <rowOff>83345</rowOff>
    </to>
    <pic>
      <nvPicPr>
        <cNvPr id="4" name="Picture 3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36344" y="1"/>
          <a:ext cx="6036468" cy="4464844"/>
        </a:xfrm>
        <a:prstGeom prst="rect">
          <avLst/>
        </a:prstGeom>
        <a:ln>
          <a:prstDash val="solid"/>
        </a:ln>
      </spPr>
    </pic>
    <clientData/>
  </twoCellAnchor>
</wsDr>
</file>

<file path=xl/drawings/drawing3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547687</colOff>
      <row>23</row>
      <rowOff>119062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36344" y="0"/>
          <a:ext cx="6012656" cy="4500562"/>
        </a:xfrm>
        <a:prstGeom prst="rect">
          <avLst/>
        </a:prstGeom>
        <a:ln>
          <a:prstDash val="solid"/>
        </a:ln>
      </spPr>
    </pic>
    <clientData/>
  </twoCellAnchor>
</wsDr>
</file>

<file path=xl/drawings/drawing3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535781</colOff>
      <row>23</row>
      <rowOff>166687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36344" y="0"/>
          <a:ext cx="6000750" cy="4548187"/>
        </a:xfrm>
        <a:prstGeom prst="rect">
          <avLst/>
        </a:prstGeom>
        <a:ln>
          <a:prstDash val="solid"/>
        </a:ln>
      </spPr>
    </pic>
    <clientData/>
  </twoCellAnchor>
</wsDr>
</file>

<file path=xl/drawings/drawing3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13</col>
      <colOff>261938</colOff>
      <row>23</row>
      <rowOff>130969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36344" y="0"/>
          <a:ext cx="6334125" cy="4512469"/>
        </a:xfrm>
        <a:prstGeom prst="rect">
          <avLst/>
        </a:prstGeom>
        <a:ln>
          <a:prstDash val="solid"/>
        </a:ln>
      </spPr>
    </pic>
    <clientData/>
  </twoCellAnchor>
</wsDr>
</file>

<file path=xl/drawings/drawing36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8</col>
      <colOff>0</colOff>
      <row>0</row>
      <rowOff>0</rowOff>
    </from>
    <to>
      <col>16</col>
      <colOff>517071</colOff>
      <row>23</row>
      <rowOff>81643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4641286" y="0"/>
          <a:ext cx="5769428" cy="4463143"/>
        </a:xfrm>
        <a:prstGeom prst="rect">
          <avLst/>
        </a:prstGeom>
        <a:ln>
          <a:prstDash val="solid"/>
        </a:ln>
      </spPr>
    </pic>
    <clientData/>
  </twoCellAnchor>
</wsDr>
</file>

<file path=xl/drawings/drawing3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71438</colOff>
      <row>0</row>
      <rowOff>0</rowOff>
    </from>
    <to>
      <col>13</col>
      <colOff>190501</colOff>
      <row>22</row>
      <rowOff>166687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07782" y="0"/>
          <a:ext cx="6191250" cy="4357687"/>
        </a:xfrm>
        <a:prstGeom prst="rect">
          <avLst/>
        </a:prstGeom>
        <a:ln>
          <a:prstDash val="solid"/>
        </a:ln>
      </spPr>
    </pic>
    <clientData/>
  </twoCellAnchor>
</wsDr>
</file>

<file path=xl/drawings/drawing38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71437</colOff>
      <row>0</row>
      <rowOff>0</rowOff>
    </from>
    <to>
      <col>13</col>
      <colOff>261938</colOff>
      <row>23</row>
      <rowOff>107155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07781" y="0"/>
          <a:ext cx="6262688" cy="4488655"/>
        </a:xfrm>
        <a:prstGeom prst="rect">
          <avLst/>
        </a:prstGeom>
        <a:ln>
          <a:prstDash val="solid"/>
        </a:ln>
      </spPr>
    </pic>
    <clientData/>
  </twoCellAnchor>
</wsDr>
</file>

<file path=xl/drawings/drawing39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523874</colOff>
      <row>23</row>
      <rowOff>166687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036344" y="0"/>
          <a:ext cx="5988843" cy="4548187"/>
        </a:xfrm>
        <a:prstGeom prst="rect">
          <avLst/>
        </a:prstGeom>
        <a:ln>
          <a:prstDash val="solid"/>
        </a:ln>
      </spPr>
    </pic>
    <clientData/>
  </two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76201</colOff>
      <row>0</row>
      <rowOff>0</rowOff>
    </from>
    <to>
      <col>12</col>
      <colOff>581026</colOff>
      <row>23</row>
      <rowOff>171450</rowOff>
    </to>
    <pic>
      <nvPicPr>
        <cNvPr id="4" name="Picture 3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4829176" y="0"/>
          <a:ext cx="6248400" cy="4552950"/>
        </a:xfrm>
        <a:prstGeom prst="rect">
          <avLst/>
        </a:prstGeom>
        <a:ln>
          <a:prstDash val="solid"/>
        </a:ln>
      </spPr>
    </pic>
    <clientData/>
  </twoCellAnchor>
</wsDr>
</file>

<file path=xl/drawings/drawing40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</colOff>
      <row>0</row>
      <rowOff>0</rowOff>
    </from>
    <to>
      <col>13</col>
      <colOff>1</colOff>
      <row>23</row>
      <rowOff>180975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1" y="0"/>
          <a:ext cx="6096000" cy="4343400"/>
        </a:xfrm>
        <a:prstGeom prst="rect">
          <avLst/>
        </a:prstGeom>
        <a:ln>
          <a:prstDash val="solid"/>
        </a:ln>
      </spPr>
    </pic>
    <clientData/>
  </twoCellAnchor>
</wsDr>
</file>

<file path=xl/drawings/drawing4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523875</colOff>
      <row>23</row>
      <rowOff>171450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6010275" cy="4333875"/>
        </a:xfrm>
        <a:prstGeom prst="rect">
          <avLst/>
        </a:prstGeom>
        <a:ln>
          <a:prstDash val="solid"/>
        </a:ln>
      </spPr>
    </pic>
    <clientData/>
  </twoCellAnchor>
</wsDr>
</file>

<file path=xl/drawings/drawing4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0</colOff>
      <row>0</row>
      <rowOff>0</rowOff>
    </from>
    <to>
      <col>17</col>
      <colOff>544286</colOff>
      <row>24</row>
      <rowOff>21772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1647714" y="0"/>
          <a:ext cx="8055429" cy="4474029"/>
        </a:xfrm>
        <a:prstGeom prst="rect">
          <avLst/>
        </a:prstGeom>
        <a:ln>
          <a:prstDash val="solid"/>
        </a:ln>
      </spPr>
    </pic>
    <clientData/>
  </twoCellAnchor>
</wsDr>
</file>

<file path=xl/drawings/drawing4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9525</colOff>
      <row>0</row>
      <rowOff>19050</rowOff>
    </from>
    <to>
      <col>13</col>
      <colOff>323850</colOff>
      <row>24</row>
      <rowOff>9525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91125" y="19050"/>
          <a:ext cx="6410325" cy="4343400"/>
        </a:xfrm>
        <a:prstGeom prst="rect">
          <avLst/>
        </a:prstGeom>
        <a:ln>
          <a:prstDash val="solid"/>
        </a:ln>
      </spPr>
    </pic>
    <clientData/>
  </twoCellAnchor>
</wsDr>
</file>

<file path=xl/drawings/drawing4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13</col>
      <colOff>581025</colOff>
      <row>23</row>
      <rowOff>176554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6677025" cy="4338979"/>
        </a:xfrm>
        <a:prstGeom prst="rect">
          <avLst/>
        </a:prstGeom>
        <a:ln>
          <a:prstDash val="solid"/>
        </a:ln>
      </spPr>
    </pic>
    <clientData/>
  </twoCellAnchor>
</wsDr>
</file>

<file path=xl/drawings/drawing4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38100</colOff>
      <row>0</row>
      <rowOff>0</rowOff>
    </from>
    <to>
      <col>14</col>
      <colOff>2343</colOff>
      <row>23</row>
      <rowOff>152400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219700" y="0"/>
          <a:ext cx="6669843" cy="4314825"/>
        </a:xfrm>
        <a:prstGeom prst="rect">
          <avLst/>
        </a:prstGeom>
        <a:ln>
          <a:prstDash val="solid"/>
        </a:ln>
      </spPr>
    </pic>
    <clientData/>
  </twoCellAnchor>
</wsDr>
</file>

<file path=xl/drawings/drawing46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</colOff>
      <row>0</row>
      <rowOff>0</rowOff>
    </from>
    <to>
      <col>13</col>
      <colOff>533401</colOff>
      <row>23</row>
      <rowOff>133350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1" y="0"/>
          <a:ext cx="6629400" cy="4295775"/>
        </a:xfrm>
        <a:prstGeom prst="rect">
          <avLst/>
        </a:prstGeom>
        <a:ln>
          <a:prstDash val="solid"/>
        </a:ln>
      </spPr>
    </pic>
    <clientData/>
  </twoCellAnchor>
</wsDr>
</file>

<file path=xl/drawings/drawing4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1</rowOff>
    </from>
    <to>
      <col>16</col>
      <colOff>9525</colOff>
      <row>23</row>
      <rowOff>161926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1"/>
          <a:ext cx="7934325" cy="4324350"/>
        </a:xfrm>
        <a:prstGeom prst="rect">
          <avLst/>
        </a:prstGeom>
        <a:ln>
          <a:prstDash val="solid"/>
        </a:ln>
      </spPr>
    </pic>
    <clientData/>
  </twoCellAnchor>
</wsDr>
</file>

<file path=xl/drawings/drawing48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10886</colOff>
      <row>0</row>
      <rowOff>0</rowOff>
    </from>
    <to>
      <col>15</col>
      <colOff>892629</colOff>
      <row>23</row>
      <rowOff>189856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1658600" y="0"/>
          <a:ext cx="6749143" cy="4446170"/>
        </a:xfrm>
        <a:prstGeom prst="rect">
          <avLst/>
        </a:prstGeom>
        <a:ln>
          <a:prstDash val="solid"/>
        </a:ln>
      </spPr>
    </pic>
    <clientData/>
  </twoCellAnchor>
</wsDr>
</file>

<file path=xl/drawings/drawing49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47625</colOff>
      <row>0</row>
      <rowOff>0</rowOff>
    </from>
    <to>
      <col>12</col>
      <colOff>542925</colOff>
      <row>23</row>
      <rowOff>180975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229225" y="0"/>
          <a:ext cx="5981700" cy="4343400"/>
        </a:xfrm>
        <a:prstGeom prst="rect">
          <avLst/>
        </a:prstGeom>
        <a:ln>
          <a:prstDash val="solid"/>
        </a:ln>
      </spPr>
    </pic>
    <clientData/>
  </two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152399</colOff>
      <row>0</row>
      <rowOff>0</rowOff>
    </from>
    <to>
      <col>13</col>
      <colOff>28575</colOff>
      <row>23</row>
      <rowOff>180975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4972049" y="0"/>
          <a:ext cx="6257926" cy="4562475"/>
        </a:xfrm>
        <a:prstGeom prst="rect">
          <avLst/>
        </a:prstGeom>
        <a:ln>
          <a:prstDash val="solid"/>
        </a:ln>
      </spPr>
    </pic>
    <clientData/>
  </twoCellAnchor>
</wsDr>
</file>

<file path=xl/drawings/drawing50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571500</colOff>
      <row>23</row>
      <rowOff>124475</rowOff>
    </to>
    <pic>
      <nvPicPr>
        <cNvPr id="4" name="Picture 3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6057900" cy="4286900"/>
        </a:xfrm>
        <a:prstGeom prst="rect">
          <avLst/>
        </a:prstGeom>
        <a:ln>
          <a:prstDash val="solid"/>
        </a:ln>
      </spPr>
    </pic>
    <clientData/>
  </twoCellAnchor>
</wsDr>
</file>

<file path=xl/drawings/drawing5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38100</colOff>
      <row>0</row>
      <rowOff>0</rowOff>
    </from>
    <to>
      <col>14</col>
      <colOff>9525</colOff>
      <row>24</row>
      <rowOff>11357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219700" y="0"/>
          <a:ext cx="6677025" cy="4364282"/>
        </a:xfrm>
        <a:prstGeom prst="rect">
          <avLst/>
        </a:prstGeom>
        <a:ln>
          <a:prstDash val="solid"/>
        </a:ln>
      </spPr>
    </pic>
    <clientData/>
  </twoCellAnchor>
</wsDr>
</file>

<file path=xl/drawings/drawing5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514350</colOff>
      <row>23</row>
      <rowOff>183268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6000750" cy="4345693"/>
        </a:xfrm>
        <a:prstGeom prst="rect">
          <avLst/>
        </a:prstGeom>
        <a:ln>
          <a:prstDash val="solid"/>
        </a:ln>
      </spPr>
    </pic>
    <clientData/>
  </twoCellAnchor>
</wsDr>
</file>

<file path=xl/drawings/drawing5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1</rowOff>
    </from>
    <to>
      <col>13</col>
      <colOff>180975</colOff>
      <row>24</row>
      <rowOff>57150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1"/>
          <a:ext cx="6276975" cy="4410074"/>
        </a:xfrm>
        <a:prstGeom prst="rect">
          <avLst/>
        </a:prstGeom>
        <a:ln>
          <a:prstDash val="solid"/>
        </a:ln>
      </spPr>
    </pic>
    <clientData/>
  </twoCellAnchor>
</wsDr>
</file>

<file path=xl/drawings/drawing5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5</col>
      <colOff>1774370</colOff>
      <row>0</row>
      <rowOff>0</rowOff>
    </from>
    <to>
      <col>15</col>
      <colOff>805542</colOff>
      <row>23</row>
      <rowOff>162791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1647713" y="0"/>
          <a:ext cx="6672943" cy="4419105"/>
        </a:xfrm>
        <a:prstGeom prst="rect">
          <avLst/>
        </a:prstGeom>
        <a:ln>
          <a:prstDash val="solid"/>
        </a:ln>
      </spPr>
    </pic>
    <clientData/>
  </twoCellAnchor>
</wsDr>
</file>

<file path=xl/drawings/drawing5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428625</colOff>
      <row>24</row>
      <rowOff>19050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5915025" cy="4371975"/>
        </a:xfrm>
        <a:prstGeom prst="rect">
          <avLst/>
        </a:prstGeom>
        <a:ln>
          <a:prstDash val="solid"/>
        </a:ln>
      </spPr>
    </pic>
    <clientData/>
  </twoCellAnchor>
</wsDr>
</file>

<file path=xl/drawings/drawing56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13</col>
      <colOff>451721</colOff>
      <row>23</row>
      <rowOff>133350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6547721" cy="4295775"/>
        </a:xfrm>
        <a:prstGeom prst="rect">
          <avLst/>
        </a:prstGeom>
        <a:ln>
          <a:prstDash val="solid"/>
        </a:ln>
      </spPr>
    </pic>
    <clientData/>
  </twoCellAnchor>
</wsDr>
</file>

<file path=xl/drawings/drawing5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13</col>
      <colOff>504825</colOff>
      <row>23</row>
      <rowOff>125153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6600825" cy="4287578"/>
        </a:xfrm>
        <a:prstGeom prst="rect">
          <avLst/>
        </a:prstGeom>
        <a:ln>
          <a:prstDash val="solid"/>
        </a:ln>
      </spPr>
    </pic>
    <clientData/>
  </twoCellAnchor>
</wsDr>
</file>

<file path=xl/drawings/drawing58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104775</colOff>
      <row>0</row>
      <rowOff>0</rowOff>
    </from>
    <to>
      <col>13</col>
      <colOff>238125</colOff>
      <row>23</row>
      <rowOff>145663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286375" y="0"/>
          <a:ext cx="6229350" cy="4308088"/>
        </a:xfrm>
        <a:prstGeom prst="rect">
          <avLst/>
        </a:prstGeom>
        <a:ln>
          <a:prstDash val="solid"/>
        </a:ln>
      </spPr>
    </pic>
    <clientData/>
  </twoCellAnchor>
</wsDr>
</file>

<file path=xl/drawings/drawing59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14</col>
      <colOff>2106</colOff>
      <row>23</row>
      <rowOff>171450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6707706" cy="4333875"/>
        </a:xfrm>
        <a:prstGeom prst="rect">
          <avLst/>
        </a:prstGeom>
        <a:ln>
          <a:prstDash val="solid"/>
        </a:ln>
      </spPr>
    </pic>
    <clientData/>
  </two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152400</colOff>
      <row>0</row>
      <rowOff>1</rowOff>
    </from>
    <to>
      <col>12</col>
      <colOff>581025</colOff>
      <row>23</row>
      <rowOff>142875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4714875" y="1"/>
          <a:ext cx="6210300" cy="4524374"/>
        </a:xfrm>
        <a:prstGeom prst="rect">
          <avLst/>
        </a:prstGeom>
        <a:ln>
          <a:prstDash val="solid"/>
        </a:ln>
      </spPr>
    </pic>
    <clientData/>
  </twoCellAnchor>
</wsDr>
</file>

<file path=xl/drawings/drawing60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13</col>
      <colOff>504825</colOff>
      <row>23</row>
      <rowOff>130794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6600825" cy="4293219"/>
        </a:xfrm>
        <a:prstGeom prst="rect">
          <avLst/>
        </a:prstGeom>
        <a:ln>
          <a:prstDash val="solid"/>
        </a:ln>
      </spPr>
    </pic>
    <clientData/>
  </twoCellAnchor>
</wsDr>
</file>

<file path=xl/drawings/drawing6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152400</colOff>
      <row>0</row>
      <rowOff>0</rowOff>
    </from>
    <to>
      <col>12</col>
      <colOff>523875</colOff>
      <row>24</row>
      <rowOff>10740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334000" y="0"/>
          <a:ext cx="5857875" cy="4363665"/>
        </a:xfrm>
        <a:prstGeom prst="rect">
          <avLst/>
        </a:prstGeom>
        <a:ln>
          <a:prstDash val="solid"/>
        </a:ln>
      </spPr>
    </pic>
    <clientData/>
  </twoCellAnchor>
</wsDr>
</file>

<file path=xl/drawings/drawing6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</colOff>
      <row>0</row>
      <rowOff>0</rowOff>
    </from>
    <to>
      <col>12</col>
      <colOff>542925</colOff>
      <row>23</row>
      <rowOff>168075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1" y="0"/>
          <a:ext cx="6029324" cy="4330500"/>
        </a:xfrm>
        <a:prstGeom prst="rect">
          <avLst/>
        </a:prstGeom>
        <a:ln>
          <a:prstDash val="solid"/>
        </a:ln>
      </spPr>
    </pic>
    <clientData/>
  </twoCellAnchor>
</wsDr>
</file>

<file path=xl/drawings/drawing6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0</colOff>
      <row>0</row>
      <rowOff>0</rowOff>
    </from>
    <to>
      <col>15</col>
      <colOff>32657</colOff>
      <row>23</row>
      <rowOff>118362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1647714" y="0"/>
          <a:ext cx="5900057" cy="4374676"/>
        </a:xfrm>
        <a:prstGeom prst="rect">
          <avLst/>
        </a:prstGeom>
        <a:ln>
          <a:prstDash val="solid"/>
        </a:ln>
      </spPr>
    </pic>
    <clientData/>
  </twoCellAnchor>
</wsDr>
</file>

<file path=xl/drawings/drawing6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47625</colOff>
      <row>0</row>
      <rowOff>0</rowOff>
    </from>
    <to>
      <col>14</col>
      <colOff>222885</colOff>
      <row>23</row>
      <rowOff>123825</rowOff>
    </to>
    <pic>
      <nvPicPr>
        <cNvPr id="3" name="Picture 2"/>
        <cNvPicPr>
          <a:picLocks noChangeAspect="1" noChangeArrowheads="1"/>
        </cNvPicPr>
      </nvPicPr>
      <blipFill>
        <a:blip r:embed="rId1"/>
        <a:srcRect/>
        <a:stretch>
          <a:fillRect/>
        </a:stretch>
      </blipFill>
      <spPr bwMode="auto">
        <a:xfrm>
          <a:off x="5229225" y="0"/>
          <a:ext cx="6880860" cy="4286250"/>
        </a:xfrm>
        <a:prstGeom prst="rect">
          <avLst/>
        </a:prstGeom>
        <a:noFill/>
        <a:ln>
          <a:prstDash val="solid"/>
        </a:ln>
      </spPr>
    </pic>
    <clientData/>
  </twoCellAnchor>
</wsDr>
</file>

<file path=xl/drawings/drawing6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13</col>
      <colOff>590550</colOff>
      <row>23</row>
      <rowOff>170242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6686550" cy="4332667"/>
        </a:xfrm>
        <a:prstGeom prst="rect">
          <avLst/>
        </a:prstGeom>
        <a:ln>
          <a:prstDash val="solid"/>
        </a:ln>
      </spPr>
    </pic>
    <clientData/>
  </twoCellAnchor>
</wsDr>
</file>

<file path=xl/drawings/drawing66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1</rowOff>
    </from>
    <to>
      <col>13</col>
      <colOff>133350</colOff>
      <row>23</row>
      <rowOff>16054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1"/>
          <a:ext cx="6229350" cy="4178478"/>
        </a:xfrm>
        <a:prstGeom prst="rect">
          <avLst/>
        </a:prstGeom>
        <a:ln>
          <a:prstDash val="solid"/>
        </a:ln>
      </spPr>
    </pic>
    <clientData/>
  </twoCellAnchor>
</wsDr>
</file>

<file path=xl/drawings/drawing6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38100</colOff>
      <row>0</row>
      <rowOff>0</rowOff>
    </from>
    <to>
      <col>12</col>
      <colOff>590550</colOff>
      <row>23</row>
      <rowOff>161925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219700" y="0"/>
          <a:ext cx="6038850" cy="4324350"/>
        </a:xfrm>
        <a:prstGeom prst="rect">
          <avLst/>
        </a:prstGeom>
        <a:ln>
          <a:prstDash val="solid"/>
        </a:ln>
      </spPr>
    </pic>
    <clientData/>
  </twoCellAnchor>
</wsDr>
</file>

<file path=xl/drawings/drawing68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0</colOff>
      <row>0</row>
      <rowOff>1</rowOff>
    </from>
    <to>
      <col>15</col>
      <colOff>642257</colOff>
      <row>24</row>
      <rowOff>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1647714" y="1"/>
          <a:ext cx="6509657" cy="4452256"/>
        </a:xfrm>
        <a:prstGeom prst="rect">
          <avLst/>
        </a:prstGeom>
        <a:ln>
          <a:prstDash val="solid"/>
        </a:ln>
      </spPr>
    </pic>
    <clientData/>
  </twoCellAnchor>
</wsDr>
</file>

<file path=xl/drawings/drawing69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28575</colOff>
      <row>0</row>
      <rowOff>0</rowOff>
    </from>
    <to>
      <col>13</col>
      <colOff>476250</colOff>
      <row>23</row>
      <rowOff>104264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210175" y="0"/>
          <a:ext cx="6543675" cy="4266689"/>
        </a:xfrm>
        <a:prstGeom prst="rect">
          <avLst/>
        </a:prstGeom>
        <a:ln>
          <a:prstDash val="solid"/>
        </a:ln>
      </spPr>
    </pic>
    <clientData/>
  </two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38100</colOff>
      <row>0</row>
      <rowOff>9525</rowOff>
    </from>
    <to>
      <col>13</col>
      <colOff>28575</colOff>
      <row>23</row>
      <rowOff>171450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4352925" y="9525"/>
          <a:ext cx="6477000" cy="4543425"/>
        </a:xfrm>
        <a:prstGeom prst="rect">
          <avLst/>
        </a:prstGeom>
        <a:ln>
          <a:prstDash val="solid"/>
        </a:ln>
      </spPr>
    </pic>
    <clientData/>
  </twoCellAnchor>
</wsDr>
</file>

<file path=xl/drawings/drawing70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123825</colOff>
      <row>23</row>
      <rowOff>7522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5610225" cy="4169947"/>
        </a:xfrm>
        <a:prstGeom prst="rect">
          <avLst/>
        </a:prstGeom>
        <a:ln>
          <a:prstDash val="solid"/>
        </a:ln>
      </spPr>
    </pic>
    <clientData/>
  </twoCellAnchor>
</wsDr>
</file>

<file path=xl/drawings/drawing7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38100</colOff>
      <row>0</row>
      <rowOff>0</rowOff>
    </from>
    <to>
      <col>14</col>
      <colOff>38100</colOff>
      <row>23</row>
      <rowOff>115802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219700" y="0"/>
          <a:ext cx="6705600" cy="4278227"/>
        </a:xfrm>
        <a:prstGeom prst="rect">
          <avLst/>
        </a:prstGeom>
        <a:ln>
          <a:prstDash val="solid"/>
        </a:ln>
      </spPr>
    </pic>
    <clientData/>
  </twoCellAnchor>
</wsDr>
</file>

<file path=xl/drawings/drawing7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1</rowOff>
    </from>
    <to>
      <col>13</col>
      <colOff>352425</colOff>
      <row>24</row>
      <rowOff>17835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1"/>
          <a:ext cx="6448425" cy="4370759"/>
        </a:xfrm>
        <a:prstGeom prst="rect">
          <avLst/>
        </a:prstGeom>
        <a:ln>
          <a:prstDash val="solid"/>
        </a:ln>
      </spPr>
    </pic>
    <clientData/>
  </twoCellAnchor>
</wsDr>
</file>

<file path=xl/drawings/drawing7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12</col>
      <colOff>342900</colOff>
      <row>23</row>
      <rowOff>151352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5829300" cy="4313777"/>
        </a:xfrm>
        <a:prstGeom prst="rect">
          <avLst/>
        </a:prstGeom>
        <a:ln>
          <a:prstDash val="solid"/>
        </a:ln>
      </spPr>
    </pic>
    <clientData/>
  </twoCellAnchor>
</wsDr>
</file>

<file path=xl/drawings/drawing7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1</colOff>
      <row>0</row>
      <rowOff>0</rowOff>
    </from>
    <to>
      <col>15</col>
      <colOff>10887</colOff>
      <row>23</row>
      <rowOff>109318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1647715" y="0"/>
          <a:ext cx="5878286" cy="4365632"/>
        </a:xfrm>
        <a:prstGeom prst="rect">
          <avLst/>
        </a:prstGeom>
        <a:ln>
          <a:prstDash val="solid"/>
        </a:ln>
      </spPr>
    </pic>
    <clientData/>
  </twoCellAnchor>
</wsDr>
</file>

<file path=xl/drawings/drawing7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2</col>
      <colOff>1276349</colOff>
      <row>0</row>
      <rowOff>0</rowOff>
    </from>
    <to>
      <col>12</col>
      <colOff>523875</colOff>
      <row>24</row>
      <rowOff>32966</rowOff>
    </to>
    <pic>
      <nvPicPr>
        <cNvPr id="3" name="Picture 2"/>
        <cNvPicPr>
          <a:picLocks noChangeAspect="1" noChangeArrowheads="1"/>
        </cNvPicPr>
      </nvPicPr>
      <blipFill>
        <a:blip r:embed="rId1"/>
        <a:srcRect/>
        <a:stretch>
          <a:fillRect/>
        </a:stretch>
      </blipFill>
      <spPr bwMode="auto">
        <a:xfrm>
          <a:off x="5181599" y="0"/>
          <a:ext cx="6010276" cy="4385891"/>
        </a:xfrm>
        <a:prstGeom prst="rect">
          <avLst/>
        </a:prstGeom>
        <a:noFill/>
        <a:ln>
          <a:prstDash val="solid"/>
        </a:ln>
      </spPr>
    </pic>
    <clientData/>
  </twoCellAnchor>
</wsDr>
</file>

<file path=xl/drawings/drawing76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11</col>
      <colOff>571500</colOff>
      <row>23</row>
      <rowOff>137160</rowOff>
    </to>
    <pic>
      <nvPicPr>
        <cNvPr id="3" name="Picture 2"/>
        <cNvPicPr>
          <a:picLocks noChangeAspect="1" noChangeArrowheads="1"/>
        </cNvPicPr>
      </nvPicPr>
      <blipFill>
        <a:blip r:embed="rId1"/>
        <a:srcRect/>
        <a:stretch>
          <a:fillRect/>
        </a:stretch>
      </blipFill>
      <spPr bwMode="auto">
        <a:xfrm>
          <a:off x="5173980" y="0"/>
          <a:ext cx="5448300" cy="4343400"/>
        </a:xfrm>
        <a:prstGeom prst="rect">
          <avLst/>
        </a:prstGeom>
        <a:noFill/>
        <a:ln>
          <a:prstDash val="solid"/>
        </a:ln>
      </spPr>
    </pic>
    <clientData/>
  </twoCellAnchor>
</wsDr>
</file>

<file path=xl/drawings/drawing7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65314</colOff>
      <row>0</row>
      <rowOff>0</rowOff>
    </from>
    <to>
      <col>16</col>
      <colOff>97972</colOff>
      <row>24</row>
      <rowOff>22391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1713028" y="0"/>
          <a:ext cx="6879772" cy="4474648"/>
        </a:xfrm>
        <a:prstGeom prst="rect">
          <avLst/>
        </a:prstGeom>
        <a:ln>
          <a:prstDash val="solid"/>
        </a:ln>
      </spPr>
    </pic>
    <clientData/>
  </twoCellAnchor>
</wsDr>
</file>

<file path=xl/drawings/drawing78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0</rowOff>
    </from>
    <to>
      <col>14</col>
      <colOff>28575</colOff>
      <row>24</row>
      <rowOff>27026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0"/>
          <a:ext cx="6734175" cy="4379951"/>
        </a:xfrm>
        <a:prstGeom prst="rect">
          <avLst/>
        </a:prstGeom>
        <a:ln>
          <a:prstDash val="solid"/>
        </a:ln>
      </spPr>
    </pic>
    <clientData/>
  </twoCellAnchor>
</wsDr>
</file>

<file path=xl/drawings/drawing79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133350</colOff>
      <row>0</row>
      <rowOff>0</rowOff>
    </from>
    <to>
      <col>13</col>
      <colOff>19050</colOff>
      <row>23</row>
      <rowOff>125494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314950" y="0"/>
          <a:ext cx="5981700" cy="4287919"/>
        </a:xfrm>
        <a:prstGeom prst="rect">
          <avLst/>
        </a:prstGeom>
        <a:ln>
          <a:prstDash val="solid"/>
        </a:ln>
      </spPr>
    </pic>
    <clientData/>
  </two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97971</colOff>
      <row>0</row>
      <rowOff>0</rowOff>
    </from>
    <to>
      <col>13</col>
      <colOff>28574</colOff>
      <row>23</row>
      <rowOff>190500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139542" y="0"/>
          <a:ext cx="6448425" cy="4572000"/>
        </a:xfrm>
        <a:prstGeom prst="rect">
          <avLst/>
        </a:prstGeom>
        <a:ln>
          <a:prstDash val="solid"/>
        </a:ln>
      </spPr>
    </pic>
    <clientData/>
  </twoCellAnchor>
</wsDr>
</file>

<file path=xl/drawings/drawing80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28575</colOff>
      <row>0</row>
      <rowOff>0</rowOff>
    </from>
    <to>
      <col>14</col>
      <colOff>9525</colOff>
      <row>23</row>
      <rowOff>153949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210175" y="0"/>
          <a:ext cx="6686550" cy="4316374"/>
        </a:xfrm>
        <a:prstGeom prst="rect">
          <avLst/>
        </a:prstGeom>
        <a:ln>
          <a:prstDash val="solid"/>
        </a:ln>
      </spPr>
    </pic>
    <clientData/>
  </twoCellAnchor>
</wsDr>
</file>

<file path=xl/drawings/drawing8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1</colOff>
      <row>0</row>
      <rowOff>0</rowOff>
    </from>
    <to>
      <col>13</col>
      <colOff>561439</colOff>
      <row>23</row>
      <rowOff>161925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1" y="0"/>
          <a:ext cx="6657438" cy="4324350"/>
        </a:xfrm>
        <a:prstGeom prst="rect">
          <avLst/>
        </a:prstGeom>
        <a:ln>
          <a:prstDash val="solid"/>
        </a:ln>
      </spPr>
    </pic>
    <clientData/>
  </twoCellAnchor>
</wsDr>
</file>

<file path=xl/drawings/drawing8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1</rowOff>
    </from>
    <to>
      <col>14</col>
      <colOff>9525</colOff>
      <row>24</row>
      <rowOff>25556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1"/>
          <a:ext cx="6715125" cy="4378480"/>
        </a:xfrm>
        <a:prstGeom prst="rect">
          <avLst/>
        </a:prstGeom>
        <a:ln>
          <a:prstDash val="solid"/>
        </a:ln>
      </spPr>
    </pic>
    <clientData/>
  </twoCellAnchor>
</wsDr>
</file>

<file path=xl/drawings/drawing8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0</row>
      <rowOff>1</rowOff>
    </from>
    <to>
      <col>14</col>
      <colOff>9525</colOff>
      <row>24</row>
      <rowOff>33924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5181600" y="1"/>
          <a:ext cx="6715125" cy="4386848"/>
        </a:xfrm>
        <a:prstGeom prst="rect">
          <avLst/>
        </a:prstGeom>
        <a:ln>
          <a:prstDash val="solid"/>
        </a:ln>
      </spPr>
    </pic>
    <clientData/>
  </two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40822</colOff>
      <row>0</row>
      <rowOff>0</rowOff>
    </from>
    <to>
      <col>13</col>
      <colOff>0</colOff>
      <row>23</row>
      <rowOff>122464</rowOff>
    </to>
    <pic>
      <nvPicPr>
        <cNvPr id="3" name="Picture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6082393" y="0"/>
          <a:ext cx="6477000" cy="4503964"/>
        </a:xfrm>
        <a:prstGeom prst="rect">
          <avLst/>
        </a:prstGeom>
        <a:ln>
          <a:prstDash val="solid"/>
        </a:ln>
      </spPr>
    </pic>
    <clientData/>
  </two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43.xml.rels><Relationships xmlns="http://schemas.openxmlformats.org/package/2006/relationships"><Relationship Type="http://schemas.openxmlformats.org/officeDocument/2006/relationships/drawing" Target="/xl/drawings/drawing43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44.xml" Id="rId1" /></Relationships>
</file>

<file path=xl/worksheets/_rels/sheet45.xml.rels><Relationships xmlns="http://schemas.openxmlformats.org/package/2006/relationships"><Relationship Type="http://schemas.openxmlformats.org/officeDocument/2006/relationships/drawing" Target="/xl/drawings/drawing45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46.xml" Id="rId1" /></Relationships>
</file>

<file path=xl/worksheets/_rels/sheet47.xml.rels><Relationships xmlns="http://schemas.openxmlformats.org/package/2006/relationships"><Relationship Type="http://schemas.openxmlformats.org/officeDocument/2006/relationships/drawing" Target="/xl/drawings/drawing47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48.xml" Id="rId1" /></Relationships>
</file>

<file path=xl/worksheets/_rels/sheet49.xml.rels><Relationships xmlns="http://schemas.openxmlformats.org/package/2006/relationships"><Relationship Type="http://schemas.openxmlformats.org/officeDocument/2006/relationships/drawing" Target="/xl/drawings/drawing49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50.xml.rels><Relationships xmlns="http://schemas.openxmlformats.org/package/2006/relationships"><Relationship Type="http://schemas.openxmlformats.org/officeDocument/2006/relationships/drawing" Target="/xl/drawings/drawing50.xml" Id="rId1" /></Relationships>
</file>

<file path=xl/worksheets/_rels/sheet51.xml.rels><Relationships xmlns="http://schemas.openxmlformats.org/package/2006/relationships"><Relationship Type="http://schemas.openxmlformats.org/officeDocument/2006/relationships/drawing" Target="/xl/drawings/drawing51.xml" Id="rId1" /></Relationships>
</file>

<file path=xl/worksheets/_rels/sheet52.xml.rels><Relationships xmlns="http://schemas.openxmlformats.org/package/2006/relationships"><Relationship Type="http://schemas.openxmlformats.org/officeDocument/2006/relationships/drawing" Target="/xl/drawings/drawing52.xml" Id="rId1" /></Relationships>
</file>

<file path=xl/worksheets/_rels/sheet53.xml.rels><Relationships xmlns="http://schemas.openxmlformats.org/package/2006/relationships"><Relationship Type="http://schemas.openxmlformats.org/officeDocument/2006/relationships/drawing" Target="/xl/drawings/drawing53.xml" Id="rId1" /></Relationships>
</file>

<file path=xl/worksheets/_rels/sheet54.xml.rels><Relationships xmlns="http://schemas.openxmlformats.org/package/2006/relationships"><Relationship Type="http://schemas.openxmlformats.org/officeDocument/2006/relationships/drawing" Target="/xl/drawings/drawing54.xml" Id="rId1" /></Relationships>
</file>

<file path=xl/worksheets/_rels/sheet55.xml.rels><Relationships xmlns="http://schemas.openxmlformats.org/package/2006/relationships"><Relationship Type="http://schemas.openxmlformats.org/officeDocument/2006/relationships/drawing" Target="/xl/drawings/drawing55.xml" Id="rId1" /></Relationships>
</file>

<file path=xl/worksheets/_rels/sheet56.xml.rels><Relationships xmlns="http://schemas.openxmlformats.org/package/2006/relationships"><Relationship Type="http://schemas.openxmlformats.org/officeDocument/2006/relationships/drawing" Target="/xl/drawings/drawing56.xml" Id="rId1" /></Relationships>
</file>

<file path=xl/worksheets/_rels/sheet57.xml.rels><Relationships xmlns="http://schemas.openxmlformats.org/package/2006/relationships"><Relationship Type="http://schemas.openxmlformats.org/officeDocument/2006/relationships/drawing" Target="/xl/drawings/drawing57.xml" Id="rId1" /></Relationships>
</file>

<file path=xl/worksheets/_rels/sheet58.xml.rels><Relationships xmlns="http://schemas.openxmlformats.org/package/2006/relationships"><Relationship Type="http://schemas.openxmlformats.org/officeDocument/2006/relationships/drawing" Target="/xl/drawings/drawing58.xml" Id="rId1" /></Relationships>
</file>

<file path=xl/worksheets/_rels/sheet59.xml.rels><Relationships xmlns="http://schemas.openxmlformats.org/package/2006/relationships"><Relationship Type="http://schemas.openxmlformats.org/officeDocument/2006/relationships/drawing" Target="/xl/drawings/drawing59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60.xml.rels><Relationships xmlns="http://schemas.openxmlformats.org/package/2006/relationships"><Relationship Type="http://schemas.openxmlformats.org/officeDocument/2006/relationships/drawing" Target="/xl/drawings/drawing60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61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62.xml" Id="rId1" /></Relationships>
</file>

<file path=xl/worksheets/_rels/sheet63.xml.rels><Relationships xmlns="http://schemas.openxmlformats.org/package/2006/relationships"><Relationship Type="http://schemas.openxmlformats.org/officeDocument/2006/relationships/drawing" Target="/xl/drawings/drawing63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64.xml" Id="rId1" /></Relationships>
</file>

<file path=xl/worksheets/_rels/sheet65.xml.rels><Relationships xmlns="http://schemas.openxmlformats.org/package/2006/relationships"><Relationship Type="http://schemas.openxmlformats.org/officeDocument/2006/relationships/drawing" Target="/xl/drawings/drawing65.xml" Id="rId1" /></Relationships>
</file>

<file path=xl/worksheets/_rels/sheet66.xml.rels><Relationships xmlns="http://schemas.openxmlformats.org/package/2006/relationships"><Relationship Type="http://schemas.openxmlformats.org/officeDocument/2006/relationships/drawing" Target="/xl/drawings/drawing66.xml" Id="rId1" /></Relationships>
</file>

<file path=xl/worksheets/_rels/sheet67.xml.rels><Relationships xmlns="http://schemas.openxmlformats.org/package/2006/relationships"><Relationship Type="http://schemas.openxmlformats.org/officeDocument/2006/relationships/drawing" Target="/xl/drawings/drawing67.xml" Id="rId1" /></Relationships>
</file>

<file path=xl/worksheets/_rels/sheet68.xml.rels><Relationships xmlns="http://schemas.openxmlformats.org/package/2006/relationships"><Relationship Type="http://schemas.openxmlformats.org/officeDocument/2006/relationships/drawing" Target="/xl/drawings/drawing68.xml" Id="rId1" /></Relationships>
</file>

<file path=xl/worksheets/_rels/sheet69.xml.rels><Relationships xmlns="http://schemas.openxmlformats.org/package/2006/relationships"><Relationship Type="http://schemas.openxmlformats.org/officeDocument/2006/relationships/drawing" Target="/xl/drawings/drawing69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70.xml.rels><Relationships xmlns="http://schemas.openxmlformats.org/package/2006/relationships"><Relationship Type="http://schemas.openxmlformats.org/officeDocument/2006/relationships/drawing" Target="/xl/drawings/drawing70.xml" Id="rId1" /></Relationships>
</file>

<file path=xl/worksheets/_rels/sheet71.xml.rels><Relationships xmlns="http://schemas.openxmlformats.org/package/2006/relationships"><Relationship Type="http://schemas.openxmlformats.org/officeDocument/2006/relationships/drawing" Target="/xl/drawings/drawing71.xml" Id="rId1" /></Relationships>
</file>

<file path=xl/worksheets/_rels/sheet72.xml.rels><Relationships xmlns="http://schemas.openxmlformats.org/package/2006/relationships"><Relationship Type="http://schemas.openxmlformats.org/officeDocument/2006/relationships/drawing" Target="/xl/drawings/drawing72.xml" Id="rId1" /></Relationships>
</file>

<file path=xl/worksheets/_rels/sheet73.xml.rels><Relationships xmlns="http://schemas.openxmlformats.org/package/2006/relationships"><Relationship Type="http://schemas.openxmlformats.org/officeDocument/2006/relationships/drawing" Target="/xl/drawings/drawing73.xml" Id="rId1" /></Relationships>
</file>

<file path=xl/worksheets/_rels/sheet74.xml.rels><Relationships xmlns="http://schemas.openxmlformats.org/package/2006/relationships"><Relationship Type="http://schemas.openxmlformats.org/officeDocument/2006/relationships/drawing" Target="/xl/drawings/drawing74.xml" Id="rId1" /></Relationships>
</file>

<file path=xl/worksheets/_rels/sheet75.xml.rels><Relationships xmlns="http://schemas.openxmlformats.org/package/2006/relationships"><Relationship Type="http://schemas.openxmlformats.org/officeDocument/2006/relationships/drawing" Target="/xl/drawings/drawing75.xml" Id="rId1" /></Relationships>
</file>

<file path=xl/worksheets/_rels/sheet76.xml.rels><Relationships xmlns="http://schemas.openxmlformats.org/package/2006/relationships"><Relationship Type="http://schemas.openxmlformats.org/officeDocument/2006/relationships/drawing" Target="/xl/drawings/drawing76.xml" Id="rId1" /></Relationships>
</file>

<file path=xl/worksheets/_rels/sheet77.xml.rels><Relationships xmlns="http://schemas.openxmlformats.org/package/2006/relationships"><Relationship Type="http://schemas.openxmlformats.org/officeDocument/2006/relationships/drawing" Target="/xl/drawings/drawing77.xml" Id="rId1" /></Relationships>
</file>

<file path=xl/worksheets/_rels/sheet78.xml.rels><Relationships xmlns="http://schemas.openxmlformats.org/package/2006/relationships"><Relationship Type="http://schemas.openxmlformats.org/officeDocument/2006/relationships/drawing" Target="/xl/drawings/drawing78.xml" Id="rId1" /></Relationships>
</file>

<file path=xl/worksheets/_rels/sheet79.xml.rels><Relationships xmlns="http://schemas.openxmlformats.org/package/2006/relationships"><Relationship Type="http://schemas.openxmlformats.org/officeDocument/2006/relationships/drawing" Target="/xl/drawings/drawing79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80.xml.rels><Relationships xmlns="http://schemas.openxmlformats.org/package/2006/relationships"><Relationship Type="http://schemas.openxmlformats.org/officeDocument/2006/relationships/drawing" Target="/xl/drawings/drawing80.xml" Id="rId1" /></Relationships>
</file>

<file path=xl/worksheets/_rels/sheet81.xml.rels><Relationships xmlns="http://schemas.openxmlformats.org/package/2006/relationships"><Relationship Type="http://schemas.openxmlformats.org/officeDocument/2006/relationships/drawing" Target="/xl/drawings/drawing81.xml" Id="rId1" /></Relationships>
</file>

<file path=xl/worksheets/_rels/sheet83.xml.rels><Relationships xmlns="http://schemas.openxmlformats.org/package/2006/relationships"><Relationship Type="http://schemas.openxmlformats.org/officeDocument/2006/relationships/drawing" Target="/xl/drawings/drawing82.xml" Id="rId1" /></Relationships>
</file>

<file path=xl/worksheets/_rels/sheet84.xml.rels><Relationships xmlns="http://schemas.openxmlformats.org/package/2006/relationships"><Relationship Type="http://schemas.openxmlformats.org/officeDocument/2006/relationships/drawing" Target="/xl/drawings/drawing83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 codeName="Sheet1">
    <outlinePr summaryBelow="1" summaryRight="1"/>
    <pageSetUpPr/>
  </sheetPr>
  <dimension ref="A1:J44"/>
  <sheetViews>
    <sheetView topLeftCell="A22" zoomScale="78" zoomScaleNormal="78" workbookViewId="0">
      <selection activeCell="C36" sqref="C36"/>
    </sheetView>
  </sheetViews>
  <sheetFormatPr baseColWidth="8" defaultRowHeight="14.5"/>
  <cols>
    <col width="36.453125" customWidth="1" min="1" max="1"/>
    <col width="36.36328125" customWidth="1" style="199" min="2" max="2"/>
    <col width="32" customWidth="1" style="199" min="3" max="3"/>
    <col width="7.36328125" customWidth="1" min="9" max="9"/>
    <col width="12.08984375" customWidth="1" style="199" min="10" max="10"/>
    <col width="18" customWidth="1" min="13" max="13"/>
  </cols>
  <sheetData>
    <row r="1">
      <c r="A1" s="1" t="inlineStr">
        <is>
          <t>Total Daily Company Intake</t>
        </is>
      </c>
      <c r="B1" s="15" t="n">
        <v>45252</v>
      </c>
    </row>
    <row r="3">
      <c r="A3" s="14" t="inlineStr">
        <is>
          <t>Branch</t>
        </is>
      </c>
      <c r="B3" s="200" t="inlineStr">
        <is>
          <t xml:space="preserve">Purchase incl. GST($$$) </t>
        </is>
      </c>
      <c r="C3" s="200" t="inlineStr">
        <is>
          <t>No. of Customers</t>
        </is>
      </c>
    </row>
    <row r="4">
      <c r="A4" s="1" t="inlineStr">
        <is>
          <t>Takanini</t>
        </is>
      </c>
      <c r="B4" s="201" t="n">
        <v>154071.74</v>
      </c>
      <c r="C4" s="201" t="n">
        <v>47</v>
      </c>
    </row>
    <row r="5">
      <c r="A5" s="1" t="inlineStr">
        <is>
          <t>Kamo</t>
        </is>
      </c>
      <c r="B5" s="201" t="n">
        <v>7416.4</v>
      </c>
      <c r="C5" s="201" t="n">
        <v>31</v>
      </c>
    </row>
    <row r="6">
      <c r="A6" s="1" t="inlineStr">
        <is>
          <t>Whangarei</t>
        </is>
      </c>
      <c r="B6" s="201" t="n">
        <v>10776.01</v>
      </c>
      <c r="C6" s="201" t="n">
        <v>49</v>
      </c>
    </row>
    <row r="7">
      <c r="A7" s="1" t="inlineStr">
        <is>
          <t>West Auckland</t>
        </is>
      </c>
      <c r="B7" s="201" t="n">
        <v>8027.69</v>
      </c>
      <c r="C7" s="201" t="n">
        <v>30</v>
      </c>
    </row>
    <row r="8">
      <c r="A8" s="1" t="inlineStr">
        <is>
          <t>Penrose</t>
        </is>
      </c>
      <c r="B8" s="201" t="n">
        <v>9555.24</v>
      </c>
      <c r="C8" s="201" t="n">
        <v>19</v>
      </c>
    </row>
    <row r="9">
      <c r="A9" s="1" t="inlineStr">
        <is>
          <t>East Tamaki</t>
        </is>
      </c>
      <c r="B9" s="201" t="n">
        <v>3133.3</v>
      </c>
      <c r="C9" s="201" t="n">
        <v>35</v>
      </c>
    </row>
    <row r="10">
      <c r="A10" s="1" t="inlineStr">
        <is>
          <t>Otahuhu</t>
        </is>
      </c>
      <c r="B10" s="201" t="n">
        <v>5144.36</v>
      </c>
      <c r="C10" s="201" t="n">
        <v>35</v>
      </c>
    </row>
    <row r="11">
      <c r="A11" s="1" t="inlineStr">
        <is>
          <t>Hamilton</t>
        </is>
      </c>
      <c r="B11" s="201" t="n">
        <v>5287.73</v>
      </c>
      <c r="C11" s="201" t="n">
        <v>31</v>
      </c>
    </row>
    <row r="12">
      <c r="A12" s="1" t="inlineStr">
        <is>
          <t>Christchurch</t>
        </is>
      </c>
      <c r="B12" s="201" t="n">
        <v>4854.74</v>
      </c>
      <c r="C12" s="201" t="n">
        <v>12</v>
      </c>
    </row>
    <row r="13">
      <c r="A13" s="1" t="inlineStr">
        <is>
          <t>Kaiapoi</t>
        </is>
      </c>
      <c r="B13" s="201" t="n">
        <v>1193.18</v>
      </c>
      <c r="C13" s="201" t="n">
        <v>13</v>
      </c>
    </row>
    <row r="14">
      <c r="A14" s="1" t="inlineStr">
        <is>
          <t>Wellington</t>
        </is>
      </c>
      <c r="B14" s="201" t="n">
        <v>3791.64</v>
      </c>
      <c r="C14" s="201" t="n">
        <v>21</v>
      </c>
    </row>
    <row r="15">
      <c r="A15" s="1" t="inlineStr">
        <is>
          <t>Levin</t>
        </is>
      </c>
      <c r="B15" s="201" t="n">
        <v>1290.7</v>
      </c>
      <c r="C15" s="201" t="n">
        <v>18</v>
      </c>
    </row>
    <row r="16">
      <c r="A16" s="1" t="inlineStr">
        <is>
          <t>Northshore</t>
        </is>
      </c>
      <c r="B16" s="201" t="n">
        <v>15220.26</v>
      </c>
      <c r="C16" s="201" t="n">
        <v>64</v>
      </c>
    </row>
    <row r="17">
      <c r="A17" s="1" t="inlineStr">
        <is>
          <t>Blenheim</t>
        </is>
      </c>
      <c r="B17" s="201" t="n">
        <v>1813.01</v>
      </c>
      <c r="C17" s="201" t="n">
        <v>10</v>
      </c>
    </row>
    <row r="18">
      <c r="A18" s="1" t="inlineStr">
        <is>
          <t>Cromwell</t>
        </is>
      </c>
      <c r="B18" s="201" t="n">
        <v>9488.07</v>
      </c>
      <c r="C18" s="201" t="n">
        <v>10</v>
      </c>
    </row>
    <row r="19">
      <c r="A19" s="1" t="inlineStr">
        <is>
          <t>Dunedin</t>
        </is>
      </c>
      <c r="B19" s="201" t="n">
        <v>413.42</v>
      </c>
      <c r="C19" s="201" t="n">
        <v>6</v>
      </c>
    </row>
    <row r="20">
      <c r="A20" s="1" t="inlineStr">
        <is>
          <t>Invercargill</t>
        </is>
      </c>
      <c r="B20" s="201" t="n">
        <v>2541.22</v>
      </c>
      <c r="C20" s="201" t="n">
        <v>17</v>
      </c>
    </row>
    <row r="21">
      <c r="A21" s="1" t="inlineStr">
        <is>
          <t>Timaru</t>
        </is>
      </c>
      <c r="B21" s="201" t="n">
        <v>2251.33</v>
      </c>
      <c r="C21" s="201" t="n">
        <v>20</v>
      </c>
    </row>
    <row r="22">
      <c r="A22" s="1" t="inlineStr">
        <is>
          <t>Taupo</t>
        </is>
      </c>
      <c r="B22" s="201" t="n">
        <v>0</v>
      </c>
      <c r="C22" s="201" t="n">
        <v>0</v>
      </c>
    </row>
    <row r="23">
      <c r="A23" s="1" t="inlineStr">
        <is>
          <t>Demo Yard</t>
        </is>
      </c>
      <c r="B23" s="201" t="n">
        <v>0</v>
      </c>
      <c r="C23" s="201" t="n">
        <v>0</v>
      </c>
    </row>
    <row r="24" ht="15" customHeight="1" thickBot="1">
      <c r="A24" s="14" t="inlineStr">
        <is>
          <t>Total Company Daily Intake</t>
        </is>
      </c>
      <c r="B24" s="202">
        <f>SUM(B4:B23)</f>
        <v/>
      </c>
      <c r="C24" s="202">
        <f>SUM(C4:C23)</f>
        <v/>
      </c>
    </row>
    <row r="26">
      <c r="A26" s="2" t="inlineStr">
        <is>
          <t>Total Daily Purchases</t>
        </is>
      </c>
      <c r="B26" s="203" t="n"/>
      <c r="C26" s="203">
        <f>B24</f>
        <v/>
      </c>
      <c r="E26" s="8" t="inlineStr">
        <is>
          <t>Total Daily Transport Charges</t>
        </is>
      </c>
      <c r="F26" s="8" t="n"/>
      <c r="G26" s="8" t="n"/>
      <c r="H26" s="8" t="n"/>
      <c r="I26" s="8" t="n"/>
      <c r="J26" s="204" t="n">
        <v>1312.86</v>
      </c>
    </row>
    <row r="27">
      <c r="A27" s="2" t="inlineStr">
        <is>
          <t>Daily Projected Purchases</t>
        </is>
      </c>
      <c r="B27" s="203" t="n"/>
      <c r="C27" s="203" t="n">
        <v>210000</v>
      </c>
      <c r="E27" s="8" t="inlineStr">
        <is>
          <t>Total Transport Charges MTD</t>
        </is>
      </c>
      <c r="F27" s="8" t="n"/>
      <c r="G27" s="8" t="n"/>
      <c r="H27" s="8" t="n"/>
      <c r="I27" s="8" t="n"/>
      <c r="J27" s="204" t="n">
        <v>33652.52</v>
      </c>
    </row>
    <row r="28" ht="15" customHeight="1" thickBot="1">
      <c r="C28" s="205">
        <f>C26-C27</f>
        <v/>
      </c>
    </row>
    <row r="29" ht="15" customHeight="1" thickTop="1"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>Total Purchases MTD</t>
        </is>
      </c>
      <c r="B30" s="207" t="n"/>
      <c r="C30" s="207" t="n">
        <v>3682983.13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</row>
    <row r="31">
      <c r="A31" s="3" t="inlineStr">
        <is>
          <t>Projected Total Purchases MTD</t>
        </is>
      </c>
      <c r="B31" s="207" t="n"/>
      <c r="C31" s="207" t="n">
        <v>3570000</v>
      </c>
    </row>
    <row r="32" ht="15" customHeight="1" thickBot="1">
      <c r="C32" s="205">
        <f>C30-C31</f>
        <v/>
      </c>
      <c r="E32" s="10" t="inlineStr">
        <is>
          <t>Total Daily Bin Hire Charge</t>
        </is>
      </c>
      <c r="F32" s="10" t="n"/>
      <c r="G32" s="10" t="n"/>
      <c r="H32" s="10" t="n"/>
      <c r="I32" s="10" t="n"/>
      <c r="J32" s="208" t="n"/>
    </row>
    <row r="33" ht="15" customHeight="1" thickTop="1">
      <c r="E33" s="10" t="inlineStr">
        <is>
          <t>Total Bin Hire Charge MTD</t>
        </is>
      </c>
      <c r="F33" s="10" t="n"/>
      <c r="G33" s="10" t="n"/>
      <c r="H33" s="10" t="n"/>
      <c r="I33" s="10" t="n"/>
      <c r="J33" s="208" t="n"/>
    </row>
    <row r="34">
      <c r="A34" s="4" t="inlineStr">
        <is>
          <t>Total Brokered Purchases MTD</t>
        </is>
      </c>
      <c r="B34" s="209" t="n"/>
      <c r="C34" s="209" t="n">
        <v>268703.26</v>
      </c>
    </row>
    <row r="35">
      <c r="A35" s="4" t="inlineStr">
        <is>
          <t>Projected Total Brokered Purchases MTD</t>
        </is>
      </c>
      <c r="B35" s="209" t="n"/>
      <c r="C35" s="209" t="n">
        <v>560000</v>
      </c>
      <c r="E35" s="11" t="inlineStr">
        <is>
          <t>Total Daily Cash Delivery Fee</t>
        </is>
      </c>
      <c r="F35" s="11" t="n"/>
      <c r="G35" s="11" t="n"/>
      <c r="H35" s="11" t="n"/>
      <c r="I35" s="11" t="n"/>
      <c r="J35" s="210" t="n"/>
    </row>
    <row r="36" ht="15" customHeight="1" thickBot="1">
      <c r="C36" s="205">
        <f>C34-C35</f>
        <v/>
      </c>
      <c r="E36" s="11" t="inlineStr">
        <is>
          <t>Total Cash Delivery Fee MTD</t>
        </is>
      </c>
      <c r="F36" s="11" t="n"/>
      <c r="G36" s="11" t="n"/>
      <c r="H36" s="11" t="n"/>
      <c r="I36" s="11" t="n"/>
      <c r="J36" s="210" t="n"/>
    </row>
    <row r="37" ht="15" customHeight="1" thickTop="1"/>
    <row r="38">
      <c r="A38" s="5" t="inlineStr">
        <is>
          <t>Combined Total Purchases MTD</t>
        </is>
      </c>
      <c r="B38" s="211" t="n"/>
      <c r="C38" s="211">
        <f>C30+C34</f>
        <v/>
      </c>
      <c r="E38" s="12" t="inlineStr">
        <is>
          <t>Total Daily Cash Handling Fee</t>
        </is>
      </c>
      <c r="F38" s="12" t="n"/>
      <c r="G38" s="12" t="n"/>
      <c r="H38" s="12" t="n"/>
      <c r="I38" s="12" t="n"/>
      <c r="J38" s="212" t="n">
        <v>407.43</v>
      </c>
    </row>
    <row r="39">
      <c r="A39" s="5" t="inlineStr">
        <is>
          <t>Combined Projected Total Purchases MTD</t>
        </is>
      </c>
      <c r="B39" s="211" t="n"/>
      <c r="C39" s="211">
        <f>C31+C35</f>
        <v/>
      </c>
      <c r="E39" s="12" t="inlineStr">
        <is>
          <t>Total Cash Handling Fee MTD</t>
        </is>
      </c>
      <c r="F39" s="12" t="n"/>
      <c r="G39" s="12" t="n"/>
      <c r="H39" s="12" t="n"/>
      <c r="I39" s="12" t="n"/>
      <c r="J39" s="212" t="n">
        <v>7458.22</v>
      </c>
    </row>
    <row r="40" ht="15" customHeight="1" thickBot="1">
      <c r="C40" s="205">
        <f>C38-C39</f>
        <v/>
      </c>
    </row>
    <row r="41" ht="15" customHeight="1" thickTop="1"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196.94</v>
      </c>
    </row>
    <row r="42">
      <c r="A42" s="6" t="inlineStr">
        <is>
          <t>Total Suppliers MTD</t>
        </is>
      </c>
      <c r="B42" s="214" t="n"/>
      <c r="C42" s="214" t="n">
        <v>8884</v>
      </c>
      <c r="E42" s="13" t="inlineStr">
        <is>
          <t>Total FAF Charges MTD</t>
        </is>
      </c>
      <c r="F42" s="13" t="n"/>
      <c r="G42" s="13" t="n"/>
      <c r="H42" s="13" t="n"/>
      <c r="I42" s="13" t="n"/>
      <c r="J42" s="213" t="n">
        <v>5048.08</v>
      </c>
    </row>
    <row r="44">
      <c r="A44" s="7" t="inlineStr">
        <is>
          <t>Total Sales MTD</t>
        </is>
      </c>
      <c r="B44" s="215" t="n"/>
      <c r="C44" s="215" t="n">
        <v>3992744.14</v>
      </c>
    </row>
  </sheetData>
  <pageMargins left="0.7" right="0.7" top="0.75" bottom="0.75" header="0.3" footer="0.3"/>
  <pageSetup orientation="portrait"/>
  <drawing r:id="rId1"/>
</worksheet>
</file>

<file path=xl/worksheets/sheet10.xml><?xml version="1.0" encoding="utf-8"?>
<worksheet xmlns:r="http://schemas.openxmlformats.org/officeDocument/2006/relationships" xmlns="http://schemas.openxmlformats.org/spreadsheetml/2006/main">
  <sheetPr codeName="Sheet10">
    <outlinePr summaryBelow="1" summaryRight="1"/>
    <pageSetUpPr/>
  </sheetPr>
  <dimension ref="A1:Z45"/>
  <sheetViews>
    <sheetView topLeftCell="A25" zoomScale="80" zoomScaleNormal="80" workbookViewId="0">
      <selection activeCell="P22" sqref="P22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min="10" max="10"/>
    <col width="17.90625" customWidth="1" min="20" max="20"/>
  </cols>
  <sheetData>
    <row r="1">
      <c r="A1" s="16" t="inlineStr">
        <is>
          <t xml:space="preserve">Total Company Daily Intake </t>
        </is>
      </c>
      <c r="B1" s="17" t="n">
        <v>45260</v>
      </c>
      <c r="C1" s="18" t="n"/>
    </row>
    <row r="2">
      <c r="B2" s="22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22</v>
      </c>
      <c r="T3" s="199">
        <f>S3*210000</f>
        <v/>
      </c>
    </row>
    <row r="4">
      <c r="A4" s="22" t="inlineStr">
        <is>
          <t>Takanini</t>
        </is>
      </c>
      <c r="B4" s="229" t="n">
        <v>264169.56</v>
      </c>
      <c r="C4" s="23" t="n">
        <v>67</v>
      </c>
      <c r="R4" t="inlineStr">
        <is>
          <t>staturday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29" t="n">
        <v>7578.24</v>
      </c>
      <c r="C5" s="23" t="n">
        <v>34</v>
      </c>
      <c r="S5" s="199" t="n"/>
      <c r="T5" s="217">
        <f>SUM(T3:T4)</f>
        <v/>
      </c>
    </row>
    <row r="6">
      <c r="A6" s="22" t="inlineStr">
        <is>
          <t>Whangarei</t>
        </is>
      </c>
      <c r="B6" s="229" t="n">
        <v>3564.14</v>
      </c>
      <c r="C6" s="23" t="n">
        <v>34</v>
      </c>
      <c r="S6" s="199" t="n"/>
      <c r="T6" s="217" t="n"/>
    </row>
    <row r="7">
      <c r="A7" s="22" t="inlineStr">
        <is>
          <t>West Auckland</t>
        </is>
      </c>
      <c r="B7" s="229" t="n">
        <v>10652.55</v>
      </c>
      <c r="C7" s="23" t="n">
        <v>22</v>
      </c>
      <c r="R7" t="inlineStr">
        <is>
          <t xml:space="preserve">total brokered days </t>
        </is>
      </c>
      <c r="S7" s="199" t="n">
        <v>22</v>
      </c>
      <c r="T7" s="199">
        <f>S7*35000</f>
        <v/>
      </c>
    </row>
    <row r="8">
      <c r="A8" s="22" t="inlineStr">
        <is>
          <t>Penrose</t>
        </is>
      </c>
      <c r="B8" s="229" t="n">
        <v>18987.33</v>
      </c>
      <c r="C8" s="23" t="n">
        <v>23</v>
      </c>
      <c r="S8" s="199" t="n"/>
      <c r="T8" s="199" t="n"/>
    </row>
    <row r="9">
      <c r="A9" s="22" t="inlineStr">
        <is>
          <t>East Tamaki</t>
        </is>
      </c>
      <c r="B9" s="229" t="n">
        <v>4079.66</v>
      </c>
      <c r="C9" s="23" t="n">
        <v>33</v>
      </c>
      <c r="S9" s="199" t="n"/>
      <c r="T9" s="199" t="n"/>
    </row>
    <row r="10">
      <c r="A10" s="22" t="inlineStr">
        <is>
          <t>Otahuhu</t>
        </is>
      </c>
      <c r="B10" s="229" t="n">
        <v>9381.02</v>
      </c>
      <c r="C10" s="23" t="n">
        <v>36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29" t="n">
        <v>8659.690000000001</v>
      </c>
      <c r="C11" s="23" t="n">
        <v>30</v>
      </c>
    </row>
    <row r="12">
      <c r="A12" s="22" t="inlineStr">
        <is>
          <t>Christchurch</t>
        </is>
      </c>
      <c r="B12" s="229" t="n">
        <v>22732.22</v>
      </c>
      <c r="C12" s="23" t="n">
        <v>14</v>
      </c>
    </row>
    <row r="13">
      <c r="A13" s="22" t="inlineStr">
        <is>
          <t>Kaiapoi</t>
        </is>
      </c>
      <c r="B13" s="229" t="n">
        <v>1928.21</v>
      </c>
      <c r="C13" s="23" t="n">
        <v>11</v>
      </c>
    </row>
    <row r="14">
      <c r="A14" s="22" t="inlineStr">
        <is>
          <t>Wellington</t>
        </is>
      </c>
      <c r="B14" s="229" t="n">
        <v>16018.18</v>
      </c>
      <c r="C14" s="23" t="n">
        <v>32</v>
      </c>
    </row>
    <row r="15">
      <c r="A15" s="22" t="inlineStr">
        <is>
          <t>Levin</t>
        </is>
      </c>
      <c r="B15" s="229" t="n">
        <v>2259.37</v>
      </c>
      <c r="C15" s="23" t="n">
        <v>26</v>
      </c>
    </row>
    <row r="16">
      <c r="A16" s="22" t="inlineStr">
        <is>
          <t>Northshore</t>
        </is>
      </c>
      <c r="B16" s="229" t="n">
        <v>19386.55</v>
      </c>
      <c r="C16" s="23" t="n">
        <v>60</v>
      </c>
      <c r="D16" s="24" t="n"/>
    </row>
    <row r="17">
      <c r="A17" s="22" t="inlineStr">
        <is>
          <t>Blenheim</t>
        </is>
      </c>
      <c r="B17" s="229" t="n">
        <v>421.37</v>
      </c>
      <c r="C17" s="23" t="n">
        <v>13</v>
      </c>
      <c r="D17" s="24" t="n"/>
    </row>
    <row r="18">
      <c r="A18" s="22" t="inlineStr">
        <is>
          <t>Cromwell</t>
        </is>
      </c>
      <c r="B18" s="229" t="n">
        <v>1302.89</v>
      </c>
      <c r="C18" s="23" t="n">
        <v>7</v>
      </c>
      <c r="D18" s="24" t="n"/>
    </row>
    <row r="19">
      <c r="A19" s="22" t="inlineStr">
        <is>
          <t>Dunedin</t>
        </is>
      </c>
      <c r="B19" s="229" t="n">
        <v>514.79</v>
      </c>
      <c r="C19" s="23" t="n">
        <v>8</v>
      </c>
      <c r="D19" s="25" t="n"/>
    </row>
    <row r="20">
      <c r="A20" s="22" t="inlineStr">
        <is>
          <t>Invercargill</t>
        </is>
      </c>
      <c r="B20" s="229" t="n">
        <v>13587.16</v>
      </c>
      <c r="C20" s="23" t="n">
        <v>10</v>
      </c>
      <c r="D20" s="25" t="n"/>
    </row>
    <row r="21">
      <c r="A21" s="22" t="inlineStr">
        <is>
          <t>Timaru</t>
        </is>
      </c>
      <c r="B21" s="229" t="n">
        <v>1735.54</v>
      </c>
      <c r="C21" s="23" t="n">
        <v>15</v>
      </c>
    </row>
    <row r="22">
      <c r="A22" s="22" t="inlineStr">
        <is>
          <t>Taupo</t>
        </is>
      </c>
      <c r="B22" s="229" t="n">
        <v>76.55</v>
      </c>
      <c r="C22" s="23" t="n">
        <v>1</v>
      </c>
      <c r="D22" s="25" t="n"/>
    </row>
    <row r="23">
      <c r="A23" s="22" t="inlineStr">
        <is>
          <t>Demo Yard</t>
        </is>
      </c>
      <c r="B23" s="229" t="n">
        <v>0</v>
      </c>
      <c r="C23" s="23" t="n">
        <v>0</v>
      </c>
      <c r="P23" s="46" t="n"/>
    </row>
    <row r="24" ht="15" customHeight="1" thickBot="1">
      <c r="A24" s="19" t="inlineStr">
        <is>
          <t>Total company daily intake</t>
        </is>
      </c>
      <c r="B24" s="230">
        <f>SUM(B4:B23)</f>
        <v/>
      </c>
      <c r="C24" s="26">
        <f>SUM(C4:C23)</f>
        <v/>
      </c>
    </row>
    <row r="25">
      <c r="B25" s="228" t="n"/>
      <c r="C25" s="18" t="n"/>
    </row>
    <row r="26">
      <c r="A26" s="2" t="inlineStr">
        <is>
          <t>Total Daily Purchases</t>
        </is>
      </c>
      <c r="B26" s="231" t="n"/>
      <c r="C26" s="232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2366.06</v>
      </c>
    </row>
    <row r="27">
      <c r="A27" s="2" t="inlineStr">
        <is>
          <t xml:space="preserve">Daily Projected Purchases </t>
        </is>
      </c>
      <c r="B27" s="231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47711.51</v>
      </c>
    </row>
    <row r="28" ht="15" customHeight="1" thickBot="1">
      <c r="B28" s="228" t="n"/>
      <c r="C28" s="33">
        <f>SUM(C26-C27)</f>
        <v/>
      </c>
      <c r="J28" s="199" t="n"/>
    </row>
    <row r="29" ht="15" customHeight="1" thickTop="1">
      <c r="B29" s="22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233" t="n"/>
      <c r="C30" s="32" t="n">
        <v>5654066.68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</row>
    <row r="31">
      <c r="A31" s="3" t="inlineStr">
        <is>
          <t xml:space="preserve">Projected Total Purchases MTD </t>
        </is>
      </c>
      <c r="B31" s="233" t="n"/>
      <c r="C31" s="32">
        <f>210000+210000+210000+70000+210000+210000+210000+210000+210000+70000+210000+210000+210000+210000+210000+70000+210000+210000+210000+210000+210000+70000+210000+210000+210000+210000</f>
        <v/>
      </c>
      <c r="J31" s="199" t="n"/>
    </row>
    <row r="32" ht="15" customHeight="1" thickBot="1">
      <c r="B32" s="22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22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38" t="n">
        <v>329125.98</v>
      </c>
      <c r="J34" s="199" t="n"/>
    </row>
    <row r="35">
      <c r="A35" s="36" t="inlineStr">
        <is>
          <t xml:space="preserve">Projected Total Brokered Purchases MTD </t>
        </is>
      </c>
      <c r="B35" s="234" t="n"/>
      <c r="C35" s="38">
        <f>22*35000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22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228" t="n"/>
      <c r="C37" s="35" t="n"/>
      <c r="J37" s="199" t="n"/>
    </row>
    <row r="38">
      <c r="A38" s="40" t="inlineStr">
        <is>
          <t xml:space="preserve">Combined Total Purchases MTD </t>
        </is>
      </c>
      <c r="B38" s="235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580.79</v>
      </c>
    </row>
    <row r="39">
      <c r="A39" s="40" t="inlineStr">
        <is>
          <t xml:space="preserve">Combined Projected Total Purchases MTD </t>
        </is>
      </c>
      <c r="B39" s="235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10150.15</v>
      </c>
    </row>
    <row r="40" ht="15" customHeight="1" thickBot="1">
      <c r="B40" s="228" t="n"/>
      <c r="C40" s="33">
        <f>SUM(C38-C39)</f>
        <v/>
      </c>
      <c r="J40" s="199" t="n"/>
    </row>
    <row r="41" ht="15" customHeight="1" thickTop="1">
      <c r="B41" s="22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354.87</v>
      </c>
    </row>
    <row r="42">
      <c r="A42" s="6" t="inlineStr">
        <is>
          <t xml:space="preserve">Total Suppliers MTD </t>
        </is>
      </c>
      <c r="B42" s="236" t="n"/>
      <c r="C42" s="224" t="n">
        <v>12167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7156.95</v>
      </c>
    </row>
    <row r="43">
      <c r="B43" s="228" t="n"/>
      <c r="C43" s="18" t="n"/>
    </row>
    <row r="44">
      <c r="A44" s="7" t="inlineStr">
        <is>
          <t xml:space="preserve">Total Sales MTD </t>
        </is>
      </c>
      <c r="B44" s="237" t="n"/>
      <c r="C44" s="225" t="n">
        <v>9107045.43</v>
      </c>
    </row>
    <row r="45">
      <c r="B45" s="228" t="n"/>
      <c r="C45" s="18" t="n"/>
    </row>
  </sheetData>
  <pageMargins left="0.7" right="0.7" top="0.75" bottom="0.75" header="0.3" footer="0.3"/>
  <pageSetup orientation="portrait"/>
  <drawing r:id="rId1"/>
</worksheet>
</file>

<file path=xl/worksheets/sheet11.xml><?xml version="1.0" encoding="utf-8"?>
<worksheet xmlns:r="http://schemas.openxmlformats.org/officeDocument/2006/relationships" xmlns="http://schemas.openxmlformats.org/spreadsheetml/2006/main">
  <sheetPr codeName="Sheet11">
    <outlinePr summaryBelow="1" summaryRight="1"/>
    <pageSetUpPr/>
  </sheetPr>
  <dimension ref="A1:Z45"/>
  <sheetViews>
    <sheetView topLeftCell="A9" zoomScale="80" zoomScaleNormal="80" workbookViewId="0">
      <selection activeCell="I33" sqref="I33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min="10" max="10"/>
    <col width="17.90625" customWidth="1" min="20" max="20"/>
  </cols>
  <sheetData>
    <row r="1">
      <c r="A1" s="16" t="inlineStr">
        <is>
          <t xml:space="preserve">Total Company Daily Intake </t>
        </is>
      </c>
      <c r="B1" s="17" t="n">
        <v>45260</v>
      </c>
      <c r="C1" s="18" t="n"/>
    </row>
    <row r="2">
      <c r="B2" s="22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22</v>
      </c>
      <c r="T3" s="199">
        <f>S3*210000</f>
        <v/>
      </c>
    </row>
    <row r="4">
      <c r="A4" s="22" t="inlineStr">
        <is>
          <t>Takanini</t>
        </is>
      </c>
      <c r="B4" s="229" t="n">
        <v>300979.61</v>
      </c>
      <c r="C4" s="23" t="n">
        <v>68</v>
      </c>
      <c r="R4" t="inlineStr">
        <is>
          <t>staturday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29" t="n">
        <v>7578.24</v>
      </c>
      <c r="C5" s="23" t="n">
        <v>34</v>
      </c>
      <c r="S5" s="199" t="n"/>
      <c r="T5" s="217">
        <f>SUM(T3:T4)</f>
        <v/>
      </c>
    </row>
    <row r="6">
      <c r="A6" s="22" t="inlineStr">
        <is>
          <t>Whangarei</t>
        </is>
      </c>
      <c r="B6" s="229" t="n">
        <v>3564.14</v>
      </c>
      <c r="C6" s="23" t="n">
        <v>34</v>
      </c>
      <c r="S6" s="199" t="n"/>
      <c r="T6" s="217" t="n"/>
    </row>
    <row r="7">
      <c r="A7" s="22" t="inlineStr">
        <is>
          <t>West Auckland</t>
        </is>
      </c>
      <c r="B7" s="229" t="n">
        <v>10652.55</v>
      </c>
      <c r="C7" s="23" t="n">
        <v>22</v>
      </c>
      <c r="R7" t="inlineStr">
        <is>
          <t xml:space="preserve">total brokered days </t>
        </is>
      </c>
      <c r="S7" s="199" t="n">
        <v>22</v>
      </c>
      <c r="T7" s="199">
        <f>S7*35000</f>
        <v/>
      </c>
    </row>
    <row r="8">
      <c r="A8" s="22" t="inlineStr">
        <is>
          <t>Penrose</t>
        </is>
      </c>
      <c r="B8" s="229" t="n">
        <v>18987.33</v>
      </c>
      <c r="C8" s="23" t="n">
        <v>23</v>
      </c>
      <c r="S8" s="199" t="n"/>
      <c r="T8" s="199" t="n"/>
    </row>
    <row r="9">
      <c r="A9" s="22" t="inlineStr">
        <is>
          <t>East Tamaki</t>
        </is>
      </c>
      <c r="B9" s="229" t="n">
        <v>4079.66</v>
      </c>
      <c r="C9" s="23" t="n">
        <v>33</v>
      </c>
      <c r="S9" s="199" t="n"/>
      <c r="T9" s="199" t="n"/>
    </row>
    <row r="10">
      <c r="A10" s="22" t="inlineStr">
        <is>
          <t>Otahuhu</t>
        </is>
      </c>
      <c r="B10" s="229" t="n">
        <v>9381.02</v>
      </c>
      <c r="C10" s="23" t="n">
        <v>36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29" t="n">
        <v>8659.690000000001</v>
      </c>
      <c r="C11" s="23" t="n">
        <v>30</v>
      </c>
    </row>
    <row r="12">
      <c r="A12" s="22" t="inlineStr">
        <is>
          <t>Christchurch</t>
        </is>
      </c>
      <c r="B12" s="229" t="n">
        <v>22732.22</v>
      </c>
      <c r="C12" s="23" t="n">
        <v>14</v>
      </c>
    </row>
    <row r="13">
      <c r="A13" s="22" t="inlineStr">
        <is>
          <t>Kaiapoi</t>
        </is>
      </c>
      <c r="B13" s="229" t="n">
        <v>1928.21</v>
      </c>
      <c r="C13" s="23" t="n">
        <v>11</v>
      </c>
    </row>
    <row r="14">
      <c r="A14" s="22" t="inlineStr">
        <is>
          <t>Wellington</t>
        </is>
      </c>
      <c r="B14" s="229" t="n">
        <v>16018.18</v>
      </c>
      <c r="C14" s="23" t="n">
        <v>32</v>
      </c>
    </row>
    <row r="15">
      <c r="A15" s="22" t="inlineStr">
        <is>
          <t>Levin</t>
        </is>
      </c>
      <c r="B15" s="229" t="n">
        <v>2259.37</v>
      </c>
      <c r="C15" s="23" t="n">
        <v>26</v>
      </c>
    </row>
    <row r="16">
      <c r="A16" s="22" t="inlineStr">
        <is>
          <t>Northshore</t>
        </is>
      </c>
      <c r="B16" s="229" t="n">
        <v>19386.55</v>
      </c>
      <c r="C16" s="23" t="n">
        <v>60</v>
      </c>
      <c r="D16" s="24" t="n"/>
    </row>
    <row r="17">
      <c r="A17" s="22" t="inlineStr">
        <is>
          <t>Blenheim</t>
        </is>
      </c>
      <c r="B17" s="229" t="n">
        <v>421.37</v>
      </c>
      <c r="C17" s="23" t="n">
        <v>13</v>
      </c>
      <c r="D17" s="24" t="n"/>
    </row>
    <row r="18">
      <c r="A18" s="22" t="inlineStr">
        <is>
          <t>Cromwell</t>
        </is>
      </c>
      <c r="B18" s="229" t="n">
        <v>1302.89</v>
      </c>
      <c r="C18" s="23" t="n">
        <v>7</v>
      </c>
      <c r="D18" s="24" t="n"/>
    </row>
    <row r="19">
      <c r="A19" s="22" t="inlineStr">
        <is>
          <t>Dunedin</t>
        </is>
      </c>
      <c r="B19" s="229" t="n">
        <v>514.79</v>
      </c>
      <c r="C19" s="23" t="n">
        <v>8</v>
      </c>
      <c r="D19" s="25" t="n"/>
    </row>
    <row r="20">
      <c r="A20" s="22" t="inlineStr">
        <is>
          <t>Invercargill</t>
        </is>
      </c>
      <c r="B20" s="229" t="n">
        <v>13587.16</v>
      </c>
      <c r="C20" s="23" t="n">
        <v>10</v>
      </c>
      <c r="D20" s="25" t="n"/>
    </row>
    <row r="21">
      <c r="A21" s="22" t="inlineStr">
        <is>
          <t>Timaru</t>
        </is>
      </c>
      <c r="B21" s="229" t="n">
        <v>1735.54</v>
      </c>
      <c r="C21" s="23" t="n">
        <v>15</v>
      </c>
    </row>
    <row r="22">
      <c r="A22" s="22" t="inlineStr">
        <is>
          <t>Taupo</t>
        </is>
      </c>
      <c r="B22" s="229" t="n">
        <v>76.55</v>
      </c>
      <c r="C22" s="23" t="n">
        <v>1</v>
      </c>
      <c r="D22" s="25" t="n"/>
    </row>
    <row r="23">
      <c r="A23" s="22" t="inlineStr">
        <is>
          <t>Demo Yard</t>
        </is>
      </c>
      <c r="B23" s="229" t="n">
        <v>0</v>
      </c>
      <c r="C23" s="23" t="n">
        <v>0</v>
      </c>
      <c r="P23" s="46" t="n"/>
    </row>
    <row r="24" ht="15" customHeight="1" thickBot="1">
      <c r="A24" s="19" t="inlineStr">
        <is>
          <t>Total company daily intake</t>
        </is>
      </c>
      <c r="B24" s="230">
        <f>SUM(B4:B23)</f>
        <v/>
      </c>
      <c r="C24" s="26">
        <f>SUM(C4:C23)</f>
        <v/>
      </c>
    </row>
    <row r="25">
      <c r="B25" s="228" t="n"/>
      <c r="C25" s="18" t="n"/>
    </row>
    <row r="26">
      <c r="A26" s="2" t="inlineStr">
        <is>
          <t>Total Daily Purchases</t>
        </is>
      </c>
      <c r="B26" s="231" t="n"/>
      <c r="C26" s="232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2366.06</v>
      </c>
    </row>
    <row r="27">
      <c r="A27" s="2" t="inlineStr">
        <is>
          <t xml:space="preserve">Daily Projected Purchases </t>
        </is>
      </c>
      <c r="B27" s="231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47711.51</v>
      </c>
    </row>
    <row r="28" ht="15" customHeight="1" thickBot="1">
      <c r="B28" s="228" t="n"/>
      <c r="C28" s="33">
        <f>SUM(C26-C27)</f>
        <v/>
      </c>
      <c r="J28" s="199" t="n"/>
    </row>
    <row r="29" ht="15" customHeight="1" thickTop="1">
      <c r="B29" s="22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233" t="n"/>
      <c r="C30" s="32" t="n">
        <v>5654066.68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</row>
    <row r="31">
      <c r="A31" s="3" t="inlineStr">
        <is>
          <t xml:space="preserve">Projected Total Purchases MTD </t>
        </is>
      </c>
      <c r="B31" s="233" t="n"/>
      <c r="C31" s="32">
        <f>210000+210000+210000+70000+210000+210000+210000+210000+210000+70000+210000+210000+210000+210000+210000+70000+210000+210000+210000+210000+210000+70000+210000+210000+210000+210000</f>
        <v/>
      </c>
      <c r="J31" s="199" t="n"/>
    </row>
    <row r="32" ht="15" customHeight="1" thickBot="1">
      <c r="B32" s="22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22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n">
        <v>8.699999999999999</v>
      </c>
    </row>
    <row r="34">
      <c r="A34" s="36" t="inlineStr">
        <is>
          <t xml:space="preserve">Total Brokered Purchases MTD </t>
        </is>
      </c>
      <c r="B34" s="234" t="n"/>
      <c r="C34" s="38" t="n">
        <v>329125.98</v>
      </c>
      <c r="J34" s="199" t="n"/>
    </row>
    <row r="35">
      <c r="A35" s="36" t="inlineStr">
        <is>
          <t xml:space="preserve">Projected Total Brokered Purchases MTD </t>
        </is>
      </c>
      <c r="B35" s="234" t="n"/>
      <c r="C35" s="38">
        <f>22*35000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22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228" t="n"/>
      <c r="C37" s="35" t="n"/>
      <c r="J37" s="199" t="n"/>
    </row>
    <row r="38">
      <c r="A38" s="40" t="inlineStr">
        <is>
          <t xml:space="preserve">Combined Total Purchases MTD </t>
        </is>
      </c>
      <c r="B38" s="235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580.79</v>
      </c>
    </row>
    <row r="39">
      <c r="A39" s="40" t="inlineStr">
        <is>
          <t xml:space="preserve">Combined Projected Total Purchases MTD </t>
        </is>
      </c>
      <c r="B39" s="235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10150.15</v>
      </c>
    </row>
    <row r="40" ht="15" customHeight="1" thickBot="1">
      <c r="B40" s="228" t="n"/>
      <c r="C40" s="33">
        <f>SUM(C38-C39)</f>
        <v/>
      </c>
      <c r="J40" s="199" t="n"/>
    </row>
    <row r="41" ht="15" customHeight="1" thickTop="1">
      <c r="B41" s="22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354.87</v>
      </c>
    </row>
    <row r="42">
      <c r="A42" s="6" t="inlineStr">
        <is>
          <t xml:space="preserve">Total Suppliers MTD </t>
        </is>
      </c>
      <c r="B42" s="236" t="n"/>
      <c r="C42" s="224" t="n">
        <v>12168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7156.95</v>
      </c>
    </row>
    <row r="43">
      <c r="B43" s="228" t="n"/>
      <c r="C43" s="18" t="n"/>
    </row>
    <row r="44">
      <c r="A44" s="7" t="inlineStr">
        <is>
          <t xml:space="preserve">Total Sales MTD </t>
        </is>
      </c>
      <c r="B44" s="237" t="n"/>
      <c r="C44" s="225" t="n">
        <v>10026502.25</v>
      </c>
    </row>
    <row r="45">
      <c r="B45" s="228" t="n"/>
      <c r="C45" s="18" t="n"/>
    </row>
  </sheetData>
  <pageMargins left="0.7" right="0.7" top="0.75" bottom="0.75" header="0.3" footer="0.3"/>
  <pageSetup orientation="portrait"/>
  <drawing r:id="rId1"/>
</worksheet>
</file>

<file path=xl/worksheets/sheet12.xml><?xml version="1.0" encoding="utf-8"?>
<worksheet xmlns:r="http://schemas.openxmlformats.org/officeDocument/2006/relationships" xmlns="http://schemas.openxmlformats.org/spreadsheetml/2006/main">
  <sheetPr codeName="Sheet12">
    <outlinePr summaryBelow="1" summaryRight="1"/>
    <pageSetUpPr/>
  </sheetPr>
  <dimension ref="A1:Z45"/>
  <sheetViews>
    <sheetView zoomScale="80" zoomScaleNormal="80" workbookViewId="0">
      <selection activeCell="A1" sqref="A1:N45"/>
    </sheetView>
  </sheetViews>
  <sheetFormatPr baseColWidth="8" defaultRowHeight="14.5"/>
  <cols>
    <col width="30" customWidth="1" min="1" max="1"/>
    <col width="33.54296875" customWidth="1" style="55" min="2" max="2"/>
    <col width="27" customWidth="1" style="55" min="3" max="3"/>
    <col width="15" customWidth="1" min="10" max="10"/>
    <col width="17.90625" customWidth="1" min="20" max="20"/>
  </cols>
  <sheetData>
    <row r="1">
      <c r="A1" s="16" t="inlineStr">
        <is>
          <t xml:space="preserve">Total Company Daily Intake </t>
        </is>
      </c>
      <c r="B1" s="60" t="inlineStr">
        <is>
          <t>30-Nov-23</t>
        </is>
      </c>
      <c r="C1" s="48" t="n"/>
    </row>
    <row r="2">
      <c r="B2" s="48" t="n"/>
      <c r="C2" s="48" t="n"/>
    </row>
    <row r="3">
      <c r="A3" s="19" t="inlineStr">
        <is>
          <t>Branch</t>
        </is>
      </c>
      <c r="B3" s="49" t="inlineStr">
        <is>
          <t>Purchases incl. GST ($$$)</t>
        </is>
      </c>
      <c r="C3" s="49" t="inlineStr">
        <is>
          <t>No of Customers</t>
        </is>
      </c>
      <c r="D3" s="21" t="n"/>
      <c r="R3" t="inlineStr">
        <is>
          <t>days</t>
        </is>
      </c>
      <c r="S3" s="199" t="n">
        <v>22</v>
      </c>
      <c r="T3" s="199">
        <f>S3*210000</f>
        <v/>
      </c>
    </row>
    <row r="4">
      <c r="A4" s="22" t="inlineStr">
        <is>
          <t>Takanini</t>
        </is>
      </c>
      <c r="B4" s="238" t="n">
        <v>309313.27</v>
      </c>
      <c r="C4" s="58" t="n">
        <v>68</v>
      </c>
      <c r="R4" t="inlineStr">
        <is>
          <t>staturday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38" t="n">
        <v>7578.24</v>
      </c>
      <c r="C5" s="58" t="n">
        <v>34</v>
      </c>
      <c r="S5" s="199" t="n"/>
      <c r="T5" s="217">
        <f>SUM(T3:T4)</f>
        <v/>
      </c>
    </row>
    <row r="6">
      <c r="A6" s="22" t="inlineStr">
        <is>
          <t>Whangarei</t>
        </is>
      </c>
      <c r="B6" s="238" t="n">
        <v>3564.14</v>
      </c>
      <c r="C6" s="58" t="n">
        <v>34</v>
      </c>
      <c r="S6" s="199" t="n"/>
      <c r="T6" s="217" t="n"/>
    </row>
    <row r="7">
      <c r="A7" s="22" t="inlineStr">
        <is>
          <t>West Auckland</t>
        </is>
      </c>
      <c r="B7" s="238" t="n">
        <v>10652.55</v>
      </c>
      <c r="C7" s="58" t="n">
        <v>22</v>
      </c>
      <c r="R7" t="inlineStr">
        <is>
          <t xml:space="preserve">total brokered days </t>
        </is>
      </c>
      <c r="S7" s="199" t="n">
        <v>22</v>
      </c>
      <c r="T7" s="199">
        <f>S7*35000</f>
        <v/>
      </c>
    </row>
    <row r="8">
      <c r="A8" s="22" t="inlineStr">
        <is>
          <t>Penrose</t>
        </is>
      </c>
      <c r="B8" s="238" t="n">
        <v>18987.33</v>
      </c>
      <c r="C8" s="58" t="n">
        <v>23</v>
      </c>
      <c r="S8" s="199" t="n"/>
      <c r="T8" s="199" t="n"/>
    </row>
    <row r="9">
      <c r="A9" s="22" t="inlineStr">
        <is>
          <t>East Tamaki</t>
        </is>
      </c>
      <c r="B9" s="238" t="n">
        <v>4079.66</v>
      </c>
      <c r="C9" s="58" t="n">
        <v>33</v>
      </c>
      <c r="S9" s="199" t="n"/>
      <c r="T9" s="199" t="n"/>
    </row>
    <row r="10">
      <c r="A10" s="22" t="inlineStr">
        <is>
          <t>Otahuhu</t>
        </is>
      </c>
      <c r="B10" s="238" t="n">
        <v>9381.02</v>
      </c>
      <c r="C10" s="58" t="n">
        <v>36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38" t="n">
        <v>8659.690000000001</v>
      </c>
      <c r="C11" s="58" t="n">
        <v>30</v>
      </c>
    </row>
    <row r="12">
      <c r="A12" s="22" t="inlineStr">
        <is>
          <t>Christchurch</t>
        </is>
      </c>
      <c r="B12" s="238" t="n">
        <v>22732.22</v>
      </c>
      <c r="C12" s="58" t="n">
        <v>14</v>
      </c>
    </row>
    <row r="13">
      <c r="A13" s="22" t="inlineStr">
        <is>
          <t>Kaiapoi</t>
        </is>
      </c>
      <c r="B13" s="238" t="n">
        <v>1928.21</v>
      </c>
      <c r="C13" s="58" t="n">
        <v>11</v>
      </c>
    </row>
    <row r="14">
      <c r="A14" s="22" t="inlineStr">
        <is>
          <t>Wellington</t>
        </is>
      </c>
      <c r="B14" s="238" t="n">
        <v>16018.18</v>
      </c>
      <c r="C14" s="58" t="n">
        <v>32</v>
      </c>
    </row>
    <row r="15">
      <c r="A15" s="22" t="inlineStr">
        <is>
          <t>Levin</t>
        </is>
      </c>
      <c r="B15" s="238" t="n">
        <v>2259.37</v>
      </c>
      <c r="C15" s="58" t="n">
        <v>26</v>
      </c>
    </row>
    <row r="16">
      <c r="A16" s="22" t="inlineStr">
        <is>
          <t>Northshore</t>
        </is>
      </c>
      <c r="B16" s="238" t="n">
        <v>19386.55</v>
      </c>
      <c r="C16" s="58" t="n">
        <v>60</v>
      </c>
      <c r="D16" s="24" t="n"/>
    </row>
    <row r="17">
      <c r="A17" s="22" t="inlineStr">
        <is>
          <t>Blenheim</t>
        </is>
      </c>
      <c r="B17" s="238" t="n">
        <v>421.37</v>
      </c>
      <c r="C17" s="58" t="n">
        <v>13</v>
      </c>
      <c r="D17" s="24" t="n"/>
    </row>
    <row r="18">
      <c r="A18" s="22" t="inlineStr">
        <is>
          <t>Cromwell</t>
        </is>
      </c>
      <c r="B18" s="238" t="n">
        <v>1302.89</v>
      </c>
      <c r="C18" s="58" t="n">
        <v>7</v>
      </c>
      <c r="D18" s="24" t="n"/>
    </row>
    <row r="19">
      <c r="A19" s="22" t="inlineStr">
        <is>
          <t>Dunedin</t>
        </is>
      </c>
      <c r="B19" s="238" t="n">
        <v>514.79</v>
      </c>
      <c r="C19" s="58" t="n">
        <v>8</v>
      </c>
      <c r="D19" s="25" t="n"/>
    </row>
    <row r="20">
      <c r="A20" s="22" t="inlineStr">
        <is>
          <t>Invercargill</t>
        </is>
      </c>
      <c r="B20" s="238" t="n">
        <v>13587.16</v>
      </c>
      <c r="C20" s="58" t="n">
        <v>10</v>
      </c>
      <c r="D20" s="25" t="n"/>
    </row>
    <row r="21">
      <c r="A21" s="22" t="inlineStr">
        <is>
          <t>Timaru</t>
        </is>
      </c>
      <c r="B21" s="238" t="n">
        <v>1735.54</v>
      </c>
      <c r="C21" s="58" t="n">
        <v>15</v>
      </c>
    </row>
    <row r="22">
      <c r="A22" s="22" t="inlineStr">
        <is>
          <t>Taupo</t>
        </is>
      </c>
      <c r="B22" s="238" t="n">
        <v>76.55</v>
      </c>
      <c r="C22" s="58" t="n">
        <v>1</v>
      </c>
      <c r="D22" s="25" t="n"/>
    </row>
    <row r="23">
      <c r="A23" s="22" t="inlineStr">
        <is>
          <t>Demo Yard</t>
        </is>
      </c>
      <c r="B23" s="238" t="n">
        <v>0</v>
      </c>
      <c r="C23" s="58" t="n">
        <v>0</v>
      </c>
      <c r="P23" s="46" t="n"/>
    </row>
    <row r="24" ht="15" customHeight="1" thickBot="1">
      <c r="A24" s="19" t="inlineStr">
        <is>
          <t>Total company daily intake</t>
        </is>
      </c>
      <c r="B24" s="218">
        <f>SUM(B4:B23)</f>
        <v/>
      </c>
      <c r="C24" s="59">
        <f>SUM(C4:C23)</f>
        <v/>
      </c>
    </row>
    <row r="25">
      <c r="B25" s="48" t="n"/>
      <c r="C25" s="48" t="n"/>
    </row>
    <row r="26">
      <c r="A26" s="2" t="inlineStr">
        <is>
          <t>Total Daily Purchases</t>
        </is>
      </c>
      <c r="B26" s="50" t="n"/>
      <c r="C26" s="50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2366.06</v>
      </c>
    </row>
    <row r="27">
      <c r="A27" s="2" t="inlineStr">
        <is>
          <t xml:space="preserve">Daily Projected Purchases </t>
        </is>
      </c>
      <c r="B27" s="50" t="n"/>
      <c r="C27" s="50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47711.51</v>
      </c>
    </row>
    <row r="28" ht="15" customHeight="1" thickBot="1">
      <c r="B28" s="48" t="n"/>
      <c r="C28" s="56">
        <f>SUM(C26-C27)</f>
        <v/>
      </c>
      <c r="J28" s="199" t="n"/>
    </row>
    <row r="29" ht="15" customHeight="1" thickTop="1">
      <c r="B29" s="48" t="n"/>
      <c r="C29" s="48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47" t="n"/>
      <c r="C30" s="47" t="n">
        <v>5654066.68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</row>
    <row r="31">
      <c r="A31" s="3" t="inlineStr">
        <is>
          <t xml:space="preserve">Projected Total Purchases MTD </t>
        </is>
      </c>
      <c r="B31" s="47" t="n"/>
      <c r="C31" s="47">
        <f>210000+210000+210000+70000+210000+210000+210000+210000+210000+70000+210000+210000+210000+210000+210000+70000+210000+210000+210000+210000+210000+70000+210000+210000+210000+210000</f>
        <v/>
      </c>
      <c r="J31" s="199" t="n"/>
    </row>
    <row r="32" ht="15" customHeight="1" thickBot="1">
      <c r="B32" s="48" t="n"/>
      <c r="C32" s="56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48" t="n"/>
      <c r="C33" s="57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n">
        <v>8.699999999999999</v>
      </c>
    </row>
    <row r="34">
      <c r="A34" s="36" t="inlineStr">
        <is>
          <t xml:space="preserve">Total Brokered Purchases MTD </t>
        </is>
      </c>
      <c r="B34" s="51" t="n"/>
      <c r="C34" s="51" t="n">
        <v>329125.98</v>
      </c>
      <c r="J34" s="199" t="n"/>
    </row>
    <row r="35">
      <c r="A35" s="36" t="inlineStr">
        <is>
          <t xml:space="preserve">Projected Total Brokered Purchases MTD </t>
        </is>
      </c>
      <c r="B35" s="51" t="n"/>
      <c r="C35" s="51">
        <f>22*35000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48" t="n"/>
      <c r="C36" s="56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48" t="n"/>
      <c r="C37" s="57" t="n"/>
      <c r="J37" s="199" t="n"/>
    </row>
    <row r="38">
      <c r="A38" s="40" t="inlineStr">
        <is>
          <t xml:space="preserve">Combined Total Purchases MTD </t>
        </is>
      </c>
      <c r="B38" s="52" t="n"/>
      <c r="C38" s="5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580.79</v>
      </c>
    </row>
    <row r="39">
      <c r="A39" s="40" t="inlineStr">
        <is>
          <t xml:space="preserve">Combined Projected Total Purchases MTD </t>
        </is>
      </c>
      <c r="B39" s="52" t="n"/>
      <c r="C39" s="5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10150.15</v>
      </c>
    </row>
    <row r="40" ht="15" customHeight="1" thickBot="1">
      <c r="B40" s="48" t="n"/>
      <c r="C40" s="56">
        <f>SUM(C38-C39)</f>
        <v/>
      </c>
      <c r="J40" s="199" t="n"/>
    </row>
    <row r="41" ht="15" customHeight="1" thickTop="1">
      <c r="B41" s="48" t="n"/>
      <c r="C41" s="4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354.87</v>
      </c>
    </row>
    <row r="42">
      <c r="A42" s="6" t="inlineStr">
        <is>
          <t xml:space="preserve">Total Suppliers MTD </t>
        </is>
      </c>
      <c r="B42" s="53" t="n"/>
      <c r="C42" s="53" t="n">
        <v>12168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7156.95</v>
      </c>
    </row>
    <row r="43">
      <c r="B43" s="48" t="n"/>
      <c r="C43" s="48" t="n"/>
    </row>
    <row r="44">
      <c r="A44" s="7" t="inlineStr">
        <is>
          <t xml:space="preserve">Total Sales MTD </t>
        </is>
      </c>
      <c r="B44" s="54" t="n"/>
      <c r="C44" s="54" t="n">
        <v>10926184.43</v>
      </c>
    </row>
    <row r="45">
      <c r="B45" s="48" t="n"/>
      <c r="C45" s="48" t="n"/>
    </row>
  </sheetData>
  <pageMargins left="0.7" right="0.7" top="0.75" bottom="0.75" header="0.3" footer="0.3"/>
  <pageSetup orientation="portrait"/>
  <drawing r:id="rId1"/>
</worksheet>
</file>

<file path=xl/worksheets/sheet13.xml><?xml version="1.0" encoding="utf-8"?>
<worksheet xmlns:r="http://schemas.openxmlformats.org/officeDocument/2006/relationships" xmlns="http://schemas.openxmlformats.org/spreadsheetml/2006/main">
  <sheetPr codeName="Sheet19">
    <outlinePr summaryBelow="1" summaryRight="1"/>
    <pageSetUpPr/>
  </sheetPr>
  <dimension ref="A1:Z45"/>
  <sheetViews>
    <sheetView topLeftCell="A19" zoomScale="80" zoomScaleNormal="80" workbookViewId="0">
      <selection activeCell="K34" sqref="K34"/>
    </sheetView>
  </sheetViews>
  <sheetFormatPr baseColWidth="8" defaultRowHeight="14.5"/>
  <cols>
    <col width="30" customWidth="1" min="1" max="1"/>
    <col width="33.54296875" customWidth="1" style="55" min="2" max="2"/>
    <col width="27" customWidth="1" style="55" min="3" max="3"/>
    <col width="15" customWidth="1" min="10" max="10"/>
    <col width="17.90625" customWidth="1" min="20" max="20"/>
  </cols>
  <sheetData>
    <row r="1">
      <c r="A1" s="16" t="inlineStr">
        <is>
          <t xml:space="preserve">Total Company Daily Intake </t>
        </is>
      </c>
      <c r="B1" s="60" t="inlineStr">
        <is>
          <t>30-Nov-23</t>
        </is>
      </c>
      <c r="C1" s="48" t="n"/>
    </row>
    <row r="2">
      <c r="B2" s="48" t="n"/>
      <c r="C2" s="48" t="n"/>
    </row>
    <row r="3">
      <c r="A3" s="19" t="inlineStr">
        <is>
          <t>Branch</t>
        </is>
      </c>
      <c r="B3" s="49" t="inlineStr">
        <is>
          <t>Purchases incl. GST ($$$)</t>
        </is>
      </c>
      <c r="C3" s="49" t="inlineStr">
        <is>
          <t>No of Customers</t>
        </is>
      </c>
      <c r="D3" s="21" t="n"/>
      <c r="R3" t="inlineStr">
        <is>
          <t>days</t>
        </is>
      </c>
      <c r="S3" s="199" t="n">
        <v>22</v>
      </c>
      <c r="T3" s="199">
        <f>S3*210000</f>
        <v/>
      </c>
    </row>
    <row r="4">
      <c r="A4" s="22" t="inlineStr">
        <is>
          <t>Takanini</t>
        </is>
      </c>
      <c r="B4" s="239" t="n">
        <v>309313.27</v>
      </c>
      <c r="C4" s="58" t="n">
        <v>68</v>
      </c>
      <c r="R4" t="inlineStr">
        <is>
          <t>staturday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39" t="n">
        <v>7578.24</v>
      </c>
      <c r="C5" s="58" t="n">
        <v>34</v>
      </c>
      <c r="S5" s="199" t="n"/>
      <c r="T5" s="217">
        <f>SUM(T3:T4)</f>
        <v/>
      </c>
    </row>
    <row r="6">
      <c r="A6" s="22" t="inlineStr">
        <is>
          <t>Whangarei</t>
        </is>
      </c>
      <c r="B6" s="239" t="n">
        <v>3564.14</v>
      </c>
      <c r="C6" s="58" t="n">
        <v>34</v>
      </c>
      <c r="S6" s="199" t="n"/>
      <c r="T6" s="217" t="n"/>
    </row>
    <row r="7">
      <c r="A7" s="22" t="inlineStr">
        <is>
          <t>West Auckland</t>
        </is>
      </c>
      <c r="B7" s="239" t="n">
        <v>10652.55</v>
      </c>
      <c r="C7" s="58" t="n">
        <v>22</v>
      </c>
      <c r="R7" t="inlineStr">
        <is>
          <t xml:space="preserve">total brokered days </t>
        </is>
      </c>
      <c r="S7" s="199" t="n">
        <v>22</v>
      </c>
      <c r="T7" s="199">
        <f>S7*35000</f>
        <v/>
      </c>
    </row>
    <row r="8">
      <c r="A8" s="22" t="inlineStr">
        <is>
          <t>Penrose</t>
        </is>
      </c>
      <c r="B8" s="239" t="n">
        <v>18987.33</v>
      </c>
      <c r="C8" s="58" t="n">
        <v>23</v>
      </c>
      <c r="S8" s="199" t="n"/>
      <c r="T8" s="199" t="n"/>
    </row>
    <row r="9">
      <c r="A9" s="22" t="inlineStr">
        <is>
          <t>East Tamaki</t>
        </is>
      </c>
      <c r="B9" s="239" t="n">
        <v>4079.66</v>
      </c>
      <c r="C9" s="58" t="n">
        <v>33</v>
      </c>
      <c r="S9" s="199" t="n"/>
      <c r="T9" s="199" t="n"/>
    </row>
    <row r="10">
      <c r="A10" s="22" t="inlineStr">
        <is>
          <t>Otahuhu</t>
        </is>
      </c>
      <c r="B10" s="239" t="n">
        <v>9381.02</v>
      </c>
      <c r="C10" s="58" t="n">
        <v>36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39" t="n">
        <v>8659.690000000001</v>
      </c>
      <c r="C11" s="58" t="n">
        <v>30</v>
      </c>
    </row>
    <row r="12">
      <c r="A12" s="22" t="inlineStr">
        <is>
          <t>Christchurch</t>
        </is>
      </c>
      <c r="B12" s="239" t="n">
        <v>22732.22</v>
      </c>
      <c r="C12" s="58" t="n">
        <v>14</v>
      </c>
    </row>
    <row r="13">
      <c r="A13" s="22" t="inlineStr">
        <is>
          <t>Kaiapoi</t>
        </is>
      </c>
      <c r="B13" s="239" t="n">
        <v>1928.21</v>
      </c>
      <c r="C13" s="58" t="n">
        <v>11</v>
      </c>
    </row>
    <row r="14">
      <c r="A14" s="22" t="inlineStr">
        <is>
          <t>Wellington</t>
        </is>
      </c>
      <c r="B14" s="239" t="n">
        <v>16018.18</v>
      </c>
      <c r="C14" s="58" t="n">
        <v>32</v>
      </c>
    </row>
    <row r="15">
      <c r="A15" s="22" t="inlineStr">
        <is>
          <t>Levin</t>
        </is>
      </c>
      <c r="B15" s="239" t="n">
        <v>2259.37</v>
      </c>
      <c r="C15" s="58" t="n">
        <v>26</v>
      </c>
    </row>
    <row r="16">
      <c r="A16" s="22" t="inlineStr">
        <is>
          <t>Northshore</t>
        </is>
      </c>
      <c r="B16" s="239" t="n">
        <v>19386.55</v>
      </c>
      <c r="C16" s="58" t="n">
        <v>60</v>
      </c>
      <c r="D16" s="24" t="n"/>
    </row>
    <row r="17">
      <c r="A17" s="22" t="inlineStr">
        <is>
          <t>Blenheim</t>
        </is>
      </c>
      <c r="B17" s="239" t="n">
        <v>421.37</v>
      </c>
      <c r="C17" s="58" t="n">
        <v>13</v>
      </c>
      <c r="D17" s="24" t="n"/>
    </row>
    <row r="18">
      <c r="A18" s="22" t="inlineStr">
        <is>
          <t>Cromwell</t>
        </is>
      </c>
      <c r="B18" s="239" t="n">
        <v>1302.89</v>
      </c>
      <c r="C18" s="58" t="n">
        <v>7</v>
      </c>
      <c r="D18" s="24" t="n"/>
    </row>
    <row r="19">
      <c r="A19" s="22" t="inlineStr">
        <is>
          <t>Dunedin</t>
        </is>
      </c>
      <c r="B19" s="239" t="n">
        <v>567.79</v>
      </c>
      <c r="C19" s="58" t="n">
        <v>8</v>
      </c>
      <c r="D19" s="25" t="n"/>
    </row>
    <row r="20">
      <c r="A20" s="22" t="inlineStr">
        <is>
          <t>Invercargill</t>
        </is>
      </c>
      <c r="B20" s="239" t="n">
        <v>13587.16</v>
      </c>
      <c r="C20" s="58" t="n">
        <v>10</v>
      </c>
      <c r="D20" s="25" t="n"/>
    </row>
    <row r="21">
      <c r="A21" s="22" t="inlineStr">
        <is>
          <t>Timaru</t>
        </is>
      </c>
      <c r="B21" s="239" t="n">
        <v>1735.54</v>
      </c>
      <c r="C21" s="58" t="n">
        <v>15</v>
      </c>
    </row>
    <row r="22">
      <c r="A22" s="22" t="inlineStr">
        <is>
          <t>Taupo</t>
        </is>
      </c>
      <c r="B22" s="239" t="n">
        <v>76.55</v>
      </c>
      <c r="C22" s="58" t="n">
        <v>1</v>
      </c>
      <c r="D22" s="25" t="n"/>
    </row>
    <row r="23">
      <c r="A23" s="22" t="inlineStr">
        <is>
          <t>Demo Yard</t>
        </is>
      </c>
      <c r="B23" s="239" t="n">
        <v>0</v>
      </c>
      <c r="C23" s="58" t="n">
        <v>0</v>
      </c>
      <c r="P23" s="46" t="n"/>
    </row>
    <row r="24" ht="15" customHeight="1" thickBot="1">
      <c r="A24" s="19" t="inlineStr">
        <is>
          <t>Total company daily intake</t>
        </is>
      </c>
      <c r="B24" s="240">
        <f>SUM(B4:B23)</f>
        <v/>
      </c>
      <c r="C24" s="59">
        <f>SUM(C4:C23)</f>
        <v/>
      </c>
    </row>
    <row r="25">
      <c r="B25" s="48" t="n"/>
      <c r="C25" s="48" t="n"/>
    </row>
    <row r="26">
      <c r="A26" s="2" t="inlineStr">
        <is>
          <t>Total Daily Purchases</t>
        </is>
      </c>
      <c r="B26" s="50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2366.06</v>
      </c>
    </row>
    <row r="27">
      <c r="A27" s="2" t="inlineStr">
        <is>
          <t xml:space="preserve">Daily Projected Purchases </t>
        </is>
      </c>
      <c r="B27" s="50" t="n"/>
      <c r="C27" s="241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47711.51</v>
      </c>
    </row>
    <row r="28" ht="15" customHeight="1" thickBot="1">
      <c r="B28" s="48" t="n"/>
      <c r="C28" s="242">
        <f>SUM(C26-C27)</f>
        <v/>
      </c>
      <c r="J28" s="199" t="n"/>
    </row>
    <row r="29" ht="15" customHeight="1" thickTop="1">
      <c r="B29" s="48" t="n"/>
      <c r="C29" s="243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47" t="n"/>
      <c r="C30" s="244" t="n">
        <v>5655029.84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</row>
    <row r="31">
      <c r="A31" s="3" t="inlineStr">
        <is>
          <t xml:space="preserve">Projected Total Purchases MTD </t>
        </is>
      </c>
      <c r="B31" s="47" t="n"/>
      <c r="C31" s="244">
        <f>210000+210000+210000+70000+210000+210000+210000+210000+210000+70000+210000+210000+210000+210000+210000+70000+210000+210000+210000+210000+210000+70000+210000+210000+210000+210000</f>
        <v/>
      </c>
      <c r="J31" s="199" t="n"/>
    </row>
    <row r="32" ht="15" customHeight="1" thickBot="1">
      <c r="B32" s="4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48" t="n"/>
      <c r="C33" s="24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n">
        <v>8.699999999999999</v>
      </c>
    </row>
    <row r="34">
      <c r="A34" s="36" t="inlineStr">
        <is>
          <t xml:space="preserve">Total Brokered Purchases MTD </t>
        </is>
      </c>
      <c r="B34" s="51" t="n"/>
      <c r="C34" s="246" t="n">
        <v>372997.98</v>
      </c>
      <c r="J34" s="199" t="n"/>
    </row>
    <row r="35">
      <c r="A35" s="36" t="inlineStr">
        <is>
          <t xml:space="preserve">Projected Total Brokered Purchases MTD </t>
        </is>
      </c>
      <c r="B35" s="51" t="n"/>
      <c r="C35" s="246">
        <f>22*35000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4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48" t="n"/>
      <c r="C37" s="245" t="n"/>
      <c r="J37" s="199" t="n"/>
    </row>
    <row r="38">
      <c r="A38" s="40" t="inlineStr">
        <is>
          <t xml:space="preserve">Combined Total Purchases MTD </t>
        </is>
      </c>
      <c r="B38" s="52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580.79</v>
      </c>
    </row>
    <row r="39">
      <c r="A39" s="40" t="inlineStr">
        <is>
          <t xml:space="preserve">Combined Projected Total Purchases MTD </t>
        </is>
      </c>
      <c r="B39" s="52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10145.38</v>
      </c>
    </row>
    <row r="40" ht="15" customHeight="1" thickBot="1">
      <c r="B40" s="48" t="n"/>
      <c r="C40" s="242">
        <f>SUM(C38-C39)</f>
        <v/>
      </c>
      <c r="J40" s="199" t="n"/>
    </row>
    <row r="41" ht="15" customHeight="1" thickTop="1">
      <c r="B41" s="48" t="n"/>
      <c r="C41" s="243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354.87</v>
      </c>
    </row>
    <row r="42">
      <c r="A42" s="6" t="inlineStr">
        <is>
          <t xml:space="preserve">Total Suppliers MTD </t>
        </is>
      </c>
      <c r="B42" s="53" t="n"/>
      <c r="C42" s="224" t="n">
        <v>12171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7156.95</v>
      </c>
    </row>
    <row r="43">
      <c r="B43" s="48" t="n"/>
      <c r="C43" s="243" t="n"/>
    </row>
    <row r="44">
      <c r="A44" s="7" t="inlineStr">
        <is>
          <t xml:space="preserve">Total Sales MTD </t>
        </is>
      </c>
      <c r="B44" s="54" t="n"/>
      <c r="C44" s="248" t="n">
        <v>10978317.11</v>
      </c>
    </row>
    <row r="45">
      <c r="B45" s="48" t="n"/>
      <c r="C45" s="48" t="n"/>
    </row>
  </sheetData>
  <pageMargins left="0.7" right="0.7" top="0.75" bottom="0.75" header="0.3" footer="0.3"/>
  <pageSetup orientation="portrait"/>
  <drawing r:id="rId1"/>
</worksheet>
</file>

<file path=xl/worksheets/sheet14.xml><?xml version="1.0" encoding="utf-8"?>
<worksheet xmlns:r="http://schemas.openxmlformats.org/officeDocument/2006/relationships" xmlns="http://schemas.openxmlformats.org/spreadsheetml/2006/main">
  <sheetPr codeName="Sheet13">
    <outlinePr summaryBelow="1" summaryRight="1"/>
    <pageSetUpPr/>
  </sheetPr>
  <dimension ref="A1:Z45"/>
  <sheetViews>
    <sheetView zoomScale="70" zoomScaleNormal="70" workbookViewId="0">
      <selection activeCell="M28" sqref="M28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min="10" max="10"/>
    <col width="17.90625" customWidth="1" min="20" max="20"/>
  </cols>
  <sheetData>
    <row r="1">
      <c r="A1" s="16" t="inlineStr">
        <is>
          <t xml:space="preserve">Total Company Daily Intake </t>
        </is>
      </c>
      <c r="B1" s="17" t="n">
        <v>45261</v>
      </c>
      <c r="C1" s="18" t="n"/>
    </row>
    <row r="2">
      <c r="B2" s="22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1</v>
      </c>
      <c r="T3" s="199">
        <f>S3*210000</f>
        <v/>
      </c>
    </row>
    <row r="4">
      <c r="A4" s="22" t="inlineStr">
        <is>
          <t>Takanini</t>
        </is>
      </c>
      <c r="B4" s="229" t="n">
        <v>51778.16</v>
      </c>
      <c r="C4" s="23" t="n">
        <v>45</v>
      </c>
      <c r="R4" t="inlineStr">
        <is>
          <t>staturday</t>
        </is>
      </c>
      <c r="S4" s="199" t="n">
        <v>0</v>
      </c>
      <c r="T4" s="199">
        <f>S4*70000</f>
        <v/>
      </c>
    </row>
    <row r="5">
      <c r="A5" s="22" t="inlineStr">
        <is>
          <t>Kamo</t>
        </is>
      </c>
      <c r="B5" s="229" t="n">
        <v>8091.96</v>
      </c>
      <c r="C5" s="23" t="n">
        <v>41</v>
      </c>
      <c r="S5" s="199" t="n"/>
      <c r="T5" s="217">
        <f>SUM(T3:T4)</f>
        <v/>
      </c>
    </row>
    <row r="6">
      <c r="A6" s="22" t="inlineStr">
        <is>
          <t>Whangarei</t>
        </is>
      </c>
      <c r="B6" s="229" t="n">
        <v>6304.94</v>
      </c>
      <c r="C6" s="23" t="n">
        <v>38</v>
      </c>
      <c r="S6" s="199" t="n"/>
      <c r="T6" s="217" t="n"/>
    </row>
    <row r="7">
      <c r="A7" s="22" t="inlineStr">
        <is>
          <t>West Auckland</t>
        </is>
      </c>
      <c r="B7" s="229" t="n">
        <v>4601.11</v>
      </c>
      <c r="C7" s="23" t="n">
        <v>37</v>
      </c>
      <c r="R7" t="inlineStr">
        <is>
          <t xml:space="preserve">total brokered days </t>
        </is>
      </c>
      <c r="S7" s="199" t="n">
        <v>1</v>
      </c>
      <c r="T7" s="199">
        <f>S7*35000</f>
        <v/>
      </c>
    </row>
    <row r="8">
      <c r="A8" s="22" t="inlineStr">
        <is>
          <t>Penrose</t>
        </is>
      </c>
      <c r="B8" s="229" t="n">
        <v>10120.93</v>
      </c>
      <c r="C8" s="23" t="n">
        <v>23</v>
      </c>
      <c r="S8" s="199" t="n"/>
      <c r="T8" s="199" t="n"/>
    </row>
    <row r="9">
      <c r="A9" s="22" t="inlineStr">
        <is>
          <t>East Tamaki</t>
        </is>
      </c>
      <c r="B9" s="229" t="n">
        <v>6232.79</v>
      </c>
      <c r="C9" s="23" t="n">
        <v>40</v>
      </c>
      <c r="S9" s="199" t="n"/>
      <c r="T9" s="199" t="n"/>
    </row>
    <row r="10">
      <c r="A10" s="22" t="inlineStr">
        <is>
          <t>Otahuhu</t>
        </is>
      </c>
      <c r="B10" s="229" t="n">
        <v>5289.35</v>
      </c>
      <c r="C10" s="23" t="n">
        <v>41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29" t="n">
        <v>49465.95</v>
      </c>
      <c r="C11" s="23" t="n">
        <v>39</v>
      </c>
    </row>
    <row r="12">
      <c r="A12" s="22" t="inlineStr">
        <is>
          <t>Christchurch</t>
        </is>
      </c>
      <c r="B12" s="229" t="n">
        <v>7634.14</v>
      </c>
      <c r="C12" s="23" t="n">
        <v>28</v>
      </c>
    </row>
    <row r="13">
      <c r="A13" s="22" t="inlineStr">
        <is>
          <t>Kaiapoi</t>
        </is>
      </c>
      <c r="B13" s="229" t="n">
        <v>1926.55</v>
      </c>
      <c r="C13" s="23" t="n">
        <v>12</v>
      </c>
    </row>
    <row r="14">
      <c r="A14" s="22" t="inlineStr">
        <is>
          <t>Wellington</t>
        </is>
      </c>
      <c r="B14" s="229" t="n">
        <v>8325.290000000001</v>
      </c>
      <c r="C14" s="23" t="n">
        <v>17</v>
      </c>
    </row>
    <row r="15">
      <c r="A15" s="22" t="inlineStr">
        <is>
          <t>Levin</t>
        </is>
      </c>
      <c r="B15" s="229" t="n">
        <v>6058.19</v>
      </c>
      <c r="C15" s="23" t="n">
        <v>30</v>
      </c>
    </row>
    <row r="16">
      <c r="A16" s="22" t="inlineStr">
        <is>
          <t>Northshore</t>
        </is>
      </c>
      <c r="B16" s="229" t="n">
        <v>12643.18</v>
      </c>
      <c r="C16" s="23" t="n">
        <v>87</v>
      </c>
      <c r="D16" s="24" t="n"/>
    </row>
    <row r="17">
      <c r="A17" s="22" t="inlineStr">
        <is>
          <t>Blenheim</t>
        </is>
      </c>
      <c r="B17" s="229" t="n">
        <v>656.95</v>
      </c>
      <c r="C17" s="23" t="n">
        <v>11</v>
      </c>
      <c r="D17" s="24" t="n"/>
    </row>
    <row r="18">
      <c r="A18" s="22" t="inlineStr">
        <is>
          <t>Cromwell</t>
        </is>
      </c>
      <c r="B18" s="229" t="n">
        <v>3198.22</v>
      </c>
      <c r="C18" s="23" t="n">
        <v>12</v>
      </c>
      <c r="D18" s="24" t="n"/>
    </row>
    <row r="19">
      <c r="A19" s="22" t="inlineStr">
        <is>
          <t>Dunedin</t>
        </is>
      </c>
      <c r="B19" s="229" t="n">
        <v>5630.02</v>
      </c>
      <c r="C19" s="23" t="n">
        <v>18</v>
      </c>
      <c r="D19" s="25" t="n"/>
    </row>
    <row r="20">
      <c r="A20" s="22" t="inlineStr">
        <is>
          <t>Invercargill</t>
        </is>
      </c>
      <c r="B20" s="229" t="n">
        <v>1986.47</v>
      </c>
      <c r="C20" s="23" t="n">
        <v>16</v>
      </c>
      <c r="D20" s="25" t="n"/>
    </row>
    <row r="21">
      <c r="A21" s="22" t="inlineStr">
        <is>
          <t>Timaru</t>
        </is>
      </c>
      <c r="B21" s="229" t="n">
        <v>6366.55</v>
      </c>
      <c r="C21" s="23" t="n">
        <v>14</v>
      </c>
    </row>
    <row r="22">
      <c r="A22" s="22" t="inlineStr">
        <is>
          <t>Taupo</t>
        </is>
      </c>
      <c r="B22" s="229" t="n">
        <v>1576.44</v>
      </c>
      <c r="C22" s="23" t="n">
        <v>12</v>
      </c>
      <c r="D22" s="25" t="n"/>
    </row>
    <row r="23">
      <c r="A23" s="22" t="inlineStr">
        <is>
          <t>Demo Yard</t>
        </is>
      </c>
      <c r="B23" s="229" t="n">
        <v>0</v>
      </c>
      <c r="C23" s="23" t="n">
        <v>0</v>
      </c>
      <c r="P23" s="46" t="n"/>
    </row>
    <row r="24" ht="15" customHeight="1" thickBot="1">
      <c r="A24" s="19" t="inlineStr">
        <is>
          <t>Total company daily intake</t>
        </is>
      </c>
      <c r="B24" s="230">
        <f>SUM(B4:B23)</f>
        <v/>
      </c>
      <c r="C24" s="26">
        <f>SUM(C4:C23)</f>
        <v/>
      </c>
    </row>
    <row r="25">
      <c r="B25" s="228" t="n"/>
      <c r="C25" s="18" t="n"/>
    </row>
    <row r="26">
      <c r="A26" s="2" t="inlineStr">
        <is>
          <t>Total Daily Purchases</t>
        </is>
      </c>
      <c r="B26" s="231" t="n"/>
      <c r="C26" s="232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631.02</v>
      </c>
    </row>
    <row r="27">
      <c r="A27" s="2" t="inlineStr">
        <is>
          <t xml:space="preserve">Daily Projected Purchases </t>
        </is>
      </c>
      <c r="B27" s="231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631.02</v>
      </c>
    </row>
    <row r="28" ht="15" customHeight="1" thickBot="1">
      <c r="B28" s="228" t="n"/>
      <c r="C28" s="33">
        <f>SUM(C26-C27)</f>
        <v/>
      </c>
      <c r="J28" s="199" t="n"/>
    </row>
    <row r="29" ht="15" customHeight="1" thickTop="1">
      <c r="B29" s="22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233" t="n"/>
      <c r="C30" s="32" t="n">
        <v>192295.75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/>
    </row>
    <row r="31">
      <c r="A31" s="3" t="inlineStr">
        <is>
          <t xml:space="preserve">Projected Total Purchases MTD </t>
        </is>
      </c>
      <c r="B31" s="233" t="n"/>
      <c r="C31" s="32">
        <f>210000</f>
        <v/>
      </c>
      <c r="J31" s="199" t="n"/>
    </row>
    <row r="32" ht="15" customHeight="1" thickBot="1">
      <c r="B32" s="22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22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38" t="n">
        <v>828.73</v>
      </c>
      <c r="J34" s="199" t="n"/>
    </row>
    <row r="35">
      <c r="A35" s="36" t="inlineStr">
        <is>
          <t xml:space="preserve">Projected Total Brokered Purchases MTD </t>
        </is>
      </c>
      <c r="B35" s="234" t="n"/>
      <c r="C35" s="38">
        <f>1*35000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22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228" t="n"/>
      <c r="C37" s="35" t="n"/>
      <c r="J37" s="199" t="n"/>
    </row>
    <row r="38">
      <c r="A38" s="40" t="inlineStr">
        <is>
          <t xml:space="preserve">Combined Total Purchases MTD </t>
        </is>
      </c>
      <c r="B38" s="235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461.24</v>
      </c>
    </row>
    <row r="39">
      <c r="A39" s="40" t="inlineStr">
        <is>
          <t xml:space="preserve">Combined Projected Total Purchases MTD </t>
        </is>
      </c>
      <c r="B39" s="235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461.24</v>
      </c>
    </row>
    <row r="40" ht="15" customHeight="1" thickBot="1">
      <c r="B40" s="228" t="n"/>
      <c r="C40" s="33">
        <f>SUM(C38-C39)</f>
        <v/>
      </c>
      <c r="J40" s="199" t="n"/>
    </row>
    <row r="41" ht="15" customHeight="1" thickTop="1">
      <c r="B41" s="22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94.64</v>
      </c>
    </row>
    <row r="42">
      <c r="A42" s="6" t="inlineStr">
        <is>
          <t xml:space="preserve">Total Suppliers MTD </t>
        </is>
      </c>
      <c r="B42" s="236" t="n"/>
      <c r="C42" s="224" t="n">
        <v>561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94.64</v>
      </c>
    </row>
    <row r="43">
      <c r="B43" s="228" t="n"/>
      <c r="C43" s="18" t="n"/>
    </row>
    <row r="44">
      <c r="A44" s="7" t="inlineStr">
        <is>
          <t xml:space="preserve">Total Sales MTD </t>
        </is>
      </c>
      <c r="B44" s="237" t="n"/>
      <c r="C44" s="225" t="n">
        <v>94864.46000000001</v>
      </c>
    </row>
    <row r="45">
      <c r="B45" s="228" t="n"/>
      <c r="C45" s="18" t="n"/>
    </row>
  </sheetData>
  <pageMargins left="0.7" right="0.7" top="0.75" bottom="0.75" header="0.3" footer="0.3"/>
  <pageSetup orientation="portrait"/>
  <drawing r:id="rId1"/>
</worksheet>
</file>

<file path=xl/worksheets/sheet15.xml><?xml version="1.0" encoding="utf-8"?>
<worksheet xmlns:r="http://schemas.openxmlformats.org/officeDocument/2006/relationships" xmlns="http://schemas.openxmlformats.org/spreadsheetml/2006/main">
  <sheetPr codeName="Sheet14">
    <outlinePr summaryBelow="1" summaryRight="1"/>
    <pageSetUpPr/>
  </sheetPr>
  <dimension ref="A1:Z45"/>
  <sheetViews>
    <sheetView topLeftCell="A15" zoomScale="75" zoomScaleNormal="75" workbookViewId="0">
      <selection activeCell="O24" sqref="O24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min="10" max="10"/>
    <col width="17.90625" customWidth="1" min="20" max="20"/>
  </cols>
  <sheetData>
    <row r="1">
      <c r="A1" s="16" t="inlineStr">
        <is>
          <t xml:space="preserve">Total Company Daily Intake </t>
        </is>
      </c>
      <c r="B1" s="17" t="n">
        <v>45262</v>
      </c>
      <c r="C1" s="18" t="n"/>
    </row>
    <row r="2">
      <c r="B2" s="22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1</v>
      </c>
      <c r="T3" s="199">
        <f>S3*210000</f>
        <v/>
      </c>
    </row>
    <row r="4">
      <c r="A4" s="22" t="inlineStr">
        <is>
          <t>Takanini</t>
        </is>
      </c>
      <c r="B4" s="229" t="n">
        <v>9704.639999999999</v>
      </c>
      <c r="C4" s="23" t="n">
        <v>20</v>
      </c>
      <c r="R4" t="inlineStr">
        <is>
          <t>staturday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29" t="n">
        <v>4907.15</v>
      </c>
      <c r="C5" s="23" t="n">
        <v>33</v>
      </c>
      <c r="S5" s="199" t="n"/>
      <c r="T5" s="217">
        <f>SUM(T3:T4)</f>
        <v/>
      </c>
    </row>
    <row r="6">
      <c r="A6" s="22" t="inlineStr">
        <is>
          <t>Whangarei</t>
        </is>
      </c>
      <c r="B6" s="229" t="n">
        <v>3102.26</v>
      </c>
      <c r="C6" s="23" t="n">
        <v>27</v>
      </c>
      <c r="S6" s="199" t="n"/>
      <c r="T6" s="217" t="n"/>
    </row>
    <row r="7">
      <c r="A7" s="22" t="inlineStr">
        <is>
          <t>West Auckland</t>
        </is>
      </c>
      <c r="B7" s="229" t="n">
        <v>2782.59</v>
      </c>
      <c r="C7" s="23" t="n">
        <v>18</v>
      </c>
      <c r="R7" t="inlineStr">
        <is>
          <t xml:space="preserve">total brokered days </t>
        </is>
      </c>
      <c r="S7" s="199" t="n">
        <v>1</v>
      </c>
      <c r="T7" s="199">
        <f>S7*35000</f>
        <v/>
      </c>
    </row>
    <row r="8">
      <c r="A8" s="22" t="inlineStr">
        <is>
          <t>Penrose</t>
        </is>
      </c>
      <c r="B8" s="229" t="n">
        <v>1520.7</v>
      </c>
      <c r="C8" s="23" t="n">
        <v>5</v>
      </c>
      <c r="S8" s="199" t="n"/>
      <c r="T8" s="199" t="n"/>
    </row>
    <row r="9">
      <c r="A9" s="22" t="inlineStr">
        <is>
          <t>East Tamaki</t>
        </is>
      </c>
      <c r="B9" s="229" t="n">
        <v>7865.57</v>
      </c>
      <c r="C9" s="23" t="n">
        <v>54</v>
      </c>
      <c r="S9" s="199" t="n"/>
      <c r="T9" s="199" t="n"/>
    </row>
    <row r="10">
      <c r="A10" s="22" t="inlineStr">
        <is>
          <t>Otahuhu</t>
        </is>
      </c>
      <c r="B10" s="229" t="n">
        <v>10356.59</v>
      </c>
      <c r="C10" s="23" t="n">
        <v>50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29" t="n">
        <v>3031.29</v>
      </c>
      <c r="C11" s="23" t="n">
        <v>42</v>
      </c>
    </row>
    <row r="12">
      <c r="A12" s="22" t="inlineStr">
        <is>
          <t>Christchurch</t>
        </is>
      </c>
      <c r="B12" s="229" t="n">
        <v>0</v>
      </c>
      <c r="C12" s="23" t="n">
        <v>0</v>
      </c>
    </row>
    <row r="13">
      <c r="A13" s="22" t="inlineStr">
        <is>
          <t>Kaiapoi</t>
        </is>
      </c>
      <c r="B13" s="229" t="n">
        <v>1034.04</v>
      </c>
      <c r="C13" s="23" t="n">
        <v>9</v>
      </c>
    </row>
    <row r="14">
      <c r="A14" s="22" t="inlineStr">
        <is>
          <t>Wellington</t>
        </is>
      </c>
      <c r="B14" s="229" t="n">
        <v>3078.99</v>
      </c>
      <c r="C14" s="23" t="n">
        <v>11</v>
      </c>
    </row>
    <row r="15">
      <c r="A15" s="22" t="inlineStr">
        <is>
          <t>Levin</t>
        </is>
      </c>
      <c r="B15" s="229" t="n">
        <v>874.54</v>
      </c>
      <c r="C15" s="23" t="n">
        <v>13</v>
      </c>
    </row>
    <row r="16">
      <c r="A16" s="22" t="inlineStr">
        <is>
          <t>Northshore</t>
        </is>
      </c>
      <c r="B16" s="229" t="n">
        <v>3029.74</v>
      </c>
      <c r="C16" s="23" t="n">
        <v>32</v>
      </c>
      <c r="D16" s="24" t="n"/>
    </row>
    <row r="17">
      <c r="A17" s="22" t="inlineStr">
        <is>
          <t>Blenheim</t>
        </is>
      </c>
      <c r="B17" s="229" t="n">
        <v>0</v>
      </c>
      <c r="C17" s="23" t="n">
        <v>0</v>
      </c>
      <c r="D17" s="24" t="n"/>
    </row>
    <row r="18">
      <c r="A18" s="22" t="inlineStr">
        <is>
          <t>Cromwell</t>
        </is>
      </c>
      <c r="B18" s="229" t="n">
        <v>0</v>
      </c>
      <c r="C18" s="23" t="n">
        <v>0</v>
      </c>
      <c r="D18" s="24" t="n"/>
    </row>
    <row r="19">
      <c r="A19" s="22" t="inlineStr">
        <is>
          <t>Dunedin</t>
        </is>
      </c>
      <c r="B19" s="229" t="n">
        <v>365.24</v>
      </c>
      <c r="C19" s="23" t="n">
        <v>8</v>
      </c>
      <c r="D19" s="25" t="n"/>
    </row>
    <row r="20">
      <c r="A20" s="22" t="inlineStr">
        <is>
          <t>Invercargill</t>
        </is>
      </c>
      <c r="B20" s="229" t="n">
        <v>0</v>
      </c>
      <c r="C20" s="23" t="n">
        <v>0</v>
      </c>
      <c r="D20" s="25" t="n"/>
    </row>
    <row r="21">
      <c r="A21" s="22" t="inlineStr">
        <is>
          <t>Timaru</t>
        </is>
      </c>
      <c r="B21" s="229" t="n">
        <v>0</v>
      </c>
      <c r="C21" s="23" t="n">
        <v>0</v>
      </c>
    </row>
    <row r="22">
      <c r="A22" s="22" t="inlineStr">
        <is>
          <t>Taupo</t>
        </is>
      </c>
      <c r="B22" s="229" t="n">
        <v>0</v>
      </c>
      <c r="C22" s="23" t="n">
        <v>0</v>
      </c>
      <c r="D22" s="25" t="n"/>
    </row>
    <row r="23">
      <c r="A23" s="22" t="inlineStr">
        <is>
          <t>Demo Yard</t>
        </is>
      </c>
      <c r="B23" s="229" t="n">
        <v>0</v>
      </c>
      <c r="C23" s="23" t="n">
        <v>0</v>
      </c>
      <c r="P23" s="46" t="n"/>
    </row>
    <row r="24" ht="15" customHeight="1" thickBot="1">
      <c r="A24" s="19" t="inlineStr">
        <is>
          <t>Total company daily intake</t>
        </is>
      </c>
      <c r="B24" s="230">
        <f>SUM(B4:B23)</f>
        <v/>
      </c>
      <c r="C24" s="26">
        <f>SUM(C4:C23)</f>
        <v/>
      </c>
    </row>
    <row r="25">
      <c r="B25" s="228" t="n"/>
      <c r="C25" s="18" t="n"/>
    </row>
    <row r="26">
      <c r="A26" s="2" t="inlineStr">
        <is>
          <t>Total Daily Purchases</t>
        </is>
      </c>
      <c r="B26" s="231" t="n"/>
      <c r="C26" s="232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151.3</v>
      </c>
    </row>
    <row r="27">
      <c r="A27" s="2" t="inlineStr">
        <is>
          <t xml:space="preserve">Daily Projected Purchases </t>
        </is>
      </c>
      <c r="B27" s="231" t="n"/>
      <c r="C27" s="28" t="n">
        <v>70000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804.0599999999999</v>
      </c>
    </row>
    <row r="28" ht="15" customHeight="1" thickBot="1">
      <c r="B28" s="228" t="n"/>
      <c r="C28" s="33">
        <f>SUM(C26-C27)</f>
        <v/>
      </c>
      <c r="J28" s="199" t="n"/>
    </row>
    <row r="29" ht="15" customHeight="1" thickTop="1">
      <c r="B29" s="22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233" t="n"/>
      <c r="C30" s="32" t="n">
        <v>287771.25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/>
    </row>
    <row r="31">
      <c r="A31" s="3" t="inlineStr">
        <is>
          <t xml:space="preserve">Projected Total Purchases MTD </t>
        </is>
      </c>
      <c r="B31" s="233" t="n"/>
      <c r="C31" s="32">
        <f>T5</f>
        <v/>
      </c>
      <c r="J31" s="199" t="n"/>
    </row>
    <row r="32" ht="15" customHeight="1" thickBot="1">
      <c r="B32" s="22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22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38" t="n">
        <v>828.73</v>
      </c>
      <c r="J34" s="199" t="n"/>
    </row>
    <row r="35">
      <c r="A35" s="36" t="inlineStr">
        <is>
          <t xml:space="preserve">Projected Total Brokered Purchases MTD </t>
        </is>
      </c>
      <c r="B35" s="234" t="n"/>
      <c r="C35" s="38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22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228" t="n"/>
      <c r="C37" s="35" t="n"/>
      <c r="J37" s="199" t="n"/>
    </row>
    <row r="38">
      <c r="A38" s="40" t="inlineStr">
        <is>
          <t xml:space="preserve">Combined Total Purchases MTD </t>
        </is>
      </c>
      <c r="B38" s="235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369.05</v>
      </c>
    </row>
    <row r="39">
      <c r="A39" s="40" t="inlineStr">
        <is>
          <t xml:space="preserve">Combined Projected Total Purchases MTD </t>
        </is>
      </c>
      <c r="B39" s="235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830.29</v>
      </c>
    </row>
    <row r="40" ht="15" customHeight="1" thickBot="1">
      <c r="B40" s="228" t="n"/>
      <c r="C40" s="33">
        <f>SUM(C38-C39)</f>
        <v/>
      </c>
      <c r="J40" s="199" t="n"/>
    </row>
    <row r="41" ht="15" customHeight="1" thickTop="1">
      <c r="B41" s="22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22.7</v>
      </c>
    </row>
    <row r="42">
      <c r="A42" s="6" t="inlineStr">
        <is>
          <t xml:space="preserve">Total Suppliers MTD </t>
        </is>
      </c>
      <c r="B42" s="236" t="n"/>
      <c r="C42" s="224" t="n">
        <v>882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120.6</v>
      </c>
    </row>
    <row r="43">
      <c r="B43" s="228" t="n"/>
      <c r="C43" s="18" t="n"/>
    </row>
    <row r="44">
      <c r="A44" s="7" t="inlineStr">
        <is>
          <t xml:space="preserve">Total Sales MTD </t>
        </is>
      </c>
      <c r="B44" s="237" t="n"/>
      <c r="C44" s="225" t="n">
        <v>94903.59</v>
      </c>
    </row>
    <row r="45">
      <c r="B45" s="228" t="n"/>
      <c r="C45" s="18" t="n"/>
    </row>
  </sheetData>
  <pageMargins left="0.7" right="0.7" top="0.75" bottom="0.75" header="0.3" footer="0.3"/>
  <drawing r:id="rId1"/>
</worksheet>
</file>

<file path=xl/worksheets/sheet16.xml><?xml version="1.0" encoding="utf-8"?>
<worksheet xmlns:r="http://schemas.openxmlformats.org/officeDocument/2006/relationships" xmlns="http://schemas.openxmlformats.org/spreadsheetml/2006/main">
  <sheetPr codeName="Sheet15">
    <outlinePr summaryBelow="1" summaryRight="1"/>
    <pageSetUpPr/>
  </sheetPr>
  <dimension ref="A1:Z45"/>
  <sheetViews>
    <sheetView topLeftCell="I1" zoomScale="75" zoomScaleNormal="75" workbookViewId="0">
      <selection activeCell="N17" sqref="N17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style="199" min="10" max="10"/>
    <col width="17.90625" customWidth="1" min="20" max="20"/>
  </cols>
  <sheetData>
    <row r="1">
      <c r="A1" s="16" t="inlineStr">
        <is>
          <t xml:space="preserve">Total Company Daily Intake </t>
        </is>
      </c>
      <c r="B1" s="17" t="n">
        <v>45264</v>
      </c>
      <c r="C1" s="18" t="n"/>
    </row>
    <row r="2">
      <c r="B2" s="22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2</v>
      </c>
      <c r="T3" s="199">
        <f>S3*210000</f>
        <v/>
      </c>
    </row>
    <row r="4">
      <c r="A4" s="22" t="inlineStr">
        <is>
          <t>Takanini</t>
        </is>
      </c>
      <c r="B4" s="229" t="n">
        <v>-66662.44</v>
      </c>
      <c r="C4" s="23" t="n">
        <v>63</v>
      </c>
      <c r="R4" t="inlineStr">
        <is>
          <t>staturday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29" t="n">
        <v>9140.77</v>
      </c>
      <c r="C5" s="23" t="n">
        <v>36</v>
      </c>
      <c r="S5" s="199" t="n"/>
      <c r="T5" s="217">
        <f>SUM(T3:T4)</f>
        <v/>
      </c>
    </row>
    <row r="6">
      <c r="A6" s="22" t="inlineStr">
        <is>
          <t>Whangarei</t>
        </is>
      </c>
      <c r="B6" s="229" t="n">
        <v>7776.37</v>
      </c>
      <c r="C6" s="23" t="n">
        <v>47</v>
      </c>
      <c r="S6" s="199" t="n"/>
      <c r="T6" s="217" t="n"/>
    </row>
    <row r="7">
      <c r="A7" s="22" t="inlineStr">
        <is>
          <t>West Auckland</t>
        </is>
      </c>
      <c r="B7" s="229" t="n">
        <v>4326.77</v>
      </c>
      <c r="C7" s="23" t="n">
        <v>24</v>
      </c>
      <c r="R7" t="inlineStr">
        <is>
          <t xml:space="preserve">total brokered days </t>
        </is>
      </c>
      <c r="S7" s="199" t="n">
        <v>2</v>
      </c>
      <c r="T7" s="199">
        <f>S7*35000</f>
        <v/>
      </c>
    </row>
    <row r="8">
      <c r="A8" s="22" t="inlineStr">
        <is>
          <t>Penrose</t>
        </is>
      </c>
      <c r="B8" s="229" t="n">
        <v>17205.66</v>
      </c>
      <c r="C8" s="23" t="n">
        <v>27</v>
      </c>
      <c r="S8" s="199" t="n"/>
      <c r="T8" s="199" t="n"/>
    </row>
    <row r="9">
      <c r="A9" s="22" t="inlineStr">
        <is>
          <t>East Tamaki</t>
        </is>
      </c>
      <c r="B9" s="229" t="n">
        <v>2874.48</v>
      </c>
      <c r="C9" s="23" t="n">
        <v>31</v>
      </c>
      <c r="S9" s="199" t="n"/>
      <c r="T9" s="199" t="n"/>
    </row>
    <row r="10">
      <c r="A10" s="22" t="inlineStr">
        <is>
          <t>Otahuhu</t>
        </is>
      </c>
      <c r="B10" s="229" t="n">
        <v>8703.08</v>
      </c>
      <c r="C10" s="23" t="n">
        <v>24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29" t="n">
        <v>8692.49</v>
      </c>
      <c r="C11" s="23" t="n">
        <v>30</v>
      </c>
    </row>
    <row r="12">
      <c r="A12" s="22" t="inlineStr">
        <is>
          <t>Christchurch</t>
        </is>
      </c>
      <c r="B12" s="229" t="n">
        <v>3935.44</v>
      </c>
      <c r="C12" s="23" t="n">
        <v>12</v>
      </c>
    </row>
    <row r="13">
      <c r="A13" s="22" t="inlineStr">
        <is>
          <t>Kaiapoi</t>
        </is>
      </c>
      <c r="B13" s="229" t="n">
        <v>2974.38</v>
      </c>
      <c r="C13" s="23" t="n">
        <v>16</v>
      </c>
    </row>
    <row r="14">
      <c r="A14" s="22" t="inlineStr">
        <is>
          <t>Wellington</t>
        </is>
      </c>
      <c r="B14" s="229" t="n">
        <v>3142.33</v>
      </c>
      <c r="C14" s="23" t="n">
        <v>19</v>
      </c>
    </row>
    <row r="15">
      <c r="A15" s="22" t="inlineStr">
        <is>
          <t>Levin</t>
        </is>
      </c>
      <c r="B15" s="229" t="n">
        <v>5048.21</v>
      </c>
      <c r="C15" s="23" t="n">
        <v>34</v>
      </c>
    </row>
    <row r="16">
      <c r="A16" s="22" t="inlineStr">
        <is>
          <t>Northshore</t>
        </is>
      </c>
      <c r="B16" s="229" t="n">
        <v>11022.07</v>
      </c>
      <c r="C16" s="23" t="n">
        <v>51</v>
      </c>
      <c r="D16" s="24" t="n"/>
    </row>
    <row r="17">
      <c r="A17" s="22" t="inlineStr">
        <is>
          <t>Blenheim</t>
        </is>
      </c>
      <c r="B17" s="229" t="n">
        <v>6484.65</v>
      </c>
      <c r="C17" s="23" t="n">
        <v>18</v>
      </c>
      <c r="D17" s="24" t="n"/>
    </row>
    <row r="18">
      <c r="A18" s="22" t="inlineStr">
        <is>
          <t>Cromwell</t>
        </is>
      </c>
      <c r="B18" s="229" t="n">
        <v>1617.36</v>
      </c>
      <c r="C18" s="23" t="n">
        <v>7</v>
      </c>
      <c r="D18" s="24" t="n"/>
    </row>
    <row r="19">
      <c r="A19" s="22" t="inlineStr">
        <is>
          <t>Dunedin</t>
        </is>
      </c>
      <c r="B19" s="229" t="n">
        <v>12885.41</v>
      </c>
      <c r="C19" s="23" t="n">
        <v>18</v>
      </c>
      <c r="D19" s="25" t="n"/>
    </row>
    <row r="20">
      <c r="A20" s="22" t="inlineStr">
        <is>
          <t>Invercargill</t>
        </is>
      </c>
      <c r="B20" s="229" t="n">
        <v>10131.28</v>
      </c>
      <c r="C20" s="23" t="n">
        <v>18</v>
      </c>
      <c r="D20" s="25" t="n"/>
    </row>
    <row r="21">
      <c r="A21" s="22" t="inlineStr">
        <is>
          <t>Timaru</t>
        </is>
      </c>
      <c r="B21" s="229" t="n">
        <v>2547.15</v>
      </c>
      <c r="C21" s="23" t="n">
        <v>16</v>
      </c>
    </row>
    <row r="22">
      <c r="A22" s="22" t="inlineStr">
        <is>
          <t>Taupo</t>
        </is>
      </c>
      <c r="B22" s="229" t="n">
        <v>226.97</v>
      </c>
      <c r="C22" s="23" t="n">
        <v>5</v>
      </c>
      <c r="D22" s="25" t="n"/>
    </row>
    <row r="23">
      <c r="A23" s="22" t="inlineStr">
        <is>
          <t>Demo Yard</t>
        </is>
      </c>
      <c r="B23" s="229" t="n">
        <v>0</v>
      </c>
      <c r="C23" s="23" t="n">
        <v>0</v>
      </c>
      <c r="P23" s="46" t="n"/>
    </row>
    <row r="24" ht="15" customHeight="1" thickBot="1">
      <c r="A24" s="19" t="inlineStr">
        <is>
          <t>Total company daily intake</t>
        </is>
      </c>
      <c r="B24" s="230">
        <f>SUM(B4:B23)</f>
        <v/>
      </c>
      <c r="C24" s="26">
        <f>SUM(C4:C23)</f>
        <v/>
      </c>
    </row>
    <row r="25">
      <c r="B25" s="228" t="n"/>
      <c r="C25" s="18" t="n"/>
    </row>
    <row r="26">
      <c r="A26" s="2" t="inlineStr">
        <is>
          <t>Total Daily Purchases</t>
        </is>
      </c>
      <c r="B26" s="231" t="n"/>
      <c r="C26" s="232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1458.79</v>
      </c>
    </row>
    <row r="27">
      <c r="A27" s="2" t="inlineStr">
        <is>
          <t xml:space="preserve">Daily Projected Purchases </t>
        </is>
      </c>
      <c r="B27" s="231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2441.11</v>
      </c>
    </row>
    <row r="28" ht="15" customHeight="1" thickBot="1">
      <c r="B28" s="228" t="n"/>
      <c r="C28" s="33">
        <f>SUM(C26-C27)</f>
        <v/>
      </c>
    </row>
    <row r="29" ht="15" customHeight="1" thickTop="1">
      <c r="B29" s="22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233" t="n"/>
      <c r="C30" s="32" t="n">
        <v>296586.21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/>
    </row>
    <row r="31">
      <c r="A31" s="3" t="inlineStr">
        <is>
          <t xml:space="preserve">Projected Total Purchases MTD </t>
        </is>
      </c>
      <c r="B31" s="233" t="n"/>
      <c r="C31" s="32">
        <f>T5</f>
        <v/>
      </c>
    </row>
    <row r="32" ht="15" customHeight="1" thickBot="1">
      <c r="B32" s="22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22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38" t="n">
        <v>987.0700000000001</v>
      </c>
    </row>
    <row r="35">
      <c r="A35" s="36" t="inlineStr">
        <is>
          <t xml:space="preserve">Projected Total Brokered Purchases MTD </t>
        </is>
      </c>
      <c r="B35" s="234" t="n"/>
      <c r="C35" s="38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22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228" t="n"/>
      <c r="C37" s="35" t="n"/>
    </row>
    <row r="38">
      <c r="A38" s="40" t="inlineStr">
        <is>
          <t xml:space="preserve">Combined Total Purchases MTD </t>
        </is>
      </c>
      <c r="B38" s="235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484.19</v>
      </c>
    </row>
    <row r="39">
      <c r="A39" s="40" t="inlineStr">
        <is>
          <t xml:space="preserve">Combined Projected Total Purchases MTD </t>
        </is>
      </c>
      <c r="B39" s="235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1314.48</v>
      </c>
    </row>
    <row r="40" ht="15" customHeight="1" thickBot="1">
      <c r="B40" s="228" t="n"/>
      <c r="C40" s="33">
        <f>SUM(C38-C39)</f>
        <v/>
      </c>
    </row>
    <row r="41" ht="15" customHeight="1" thickTop="1">
      <c r="B41" s="22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218.83</v>
      </c>
    </row>
    <row r="42">
      <c r="A42" s="6" t="inlineStr">
        <is>
          <t xml:space="preserve">Total Suppliers MTD </t>
        </is>
      </c>
      <c r="B42" s="236" t="n"/>
      <c r="C42" s="224" t="n">
        <v>1373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366.17</v>
      </c>
    </row>
    <row r="43">
      <c r="B43" s="228" t="n"/>
      <c r="C43" s="18" t="n"/>
    </row>
    <row r="44">
      <c r="A44" s="7" t="inlineStr">
        <is>
          <t xml:space="preserve">Total Sales MTD </t>
        </is>
      </c>
      <c r="B44" s="237" t="n"/>
      <c r="C44" s="225" t="n">
        <v>212087.04</v>
      </c>
    </row>
    <row r="45">
      <c r="B45" s="228" t="n"/>
      <c r="C45" s="18" t="n"/>
    </row>
  </sheetData>
  <pageMargins left="0.7" right="0.7" top="0.75" bottom="0.75" header="0.3" footer="0.3"/>
  <drawing r:id="rId1"/>
</worksheet>
</file>

<file path=xl/worksheets/sheet17.xml><?xml version="1.0" encoding="utf-8"?>
<worksheet xmlns:r="http://schemas.openxmlformats.org/officeDocument/2006/relationships" xmlns="http://schemas.openxmlformats.org/spreadsheetml/2006/main">
  <sheetPr codeName="Sheet16">
    <outlinePr summaryBelow="1" summaryRight="1"/>
    <pageSetUpPr/>
  </sheetPr>
  <dimension ref="A1:Z45"/>
  <sheetViews>
    <sheetView zoomScale="75" zoomScaleNormal="75" workbookViewId="0">
      <selection activeCell="P12" sqref="P12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style="199" min="10" max="10"/>
    <col width="17.90625" customWidth="1" min="20" max="20"/>
  </cols>
  <sheetData>
    <row r="1">
      <c r="A1" s="16" t="inlineStr">
        <is>
          <t xml:space="preserve">Total Company Daily Intake </t>
        </is>
      </c>
      <c r="B1" s="17" t="n">
        <v>45265</v>
      </c>
      <c r="C1" s="18" t="n"/>
    </row>
    <row r="2">
      <c r="B2" s="22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3</v>
      </c>
      <c r="T3" s="199">
        <f>S3*210000</f>
        <v/>
      </c>
    </row>
    <row r="4">
      <c r="A4" s="22" t="inlineStr">
        <is>
          <t>Takanini</t>
        </is>
      </c>
      <c r="B4" s="229" t="n">
        <v>85850.32000000001</v>
      </c>
      <c r="C4" s="23" t="n">
        <v>61</v>
      </c>
      <c r="R4" t="inlineStr">
        <is>
          <t>staturday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29" t="n">
        <v>5872.48</v>
      </c>
      <c r="C5" s="23" t="n">
        <v>33</v>
      </c>
      <c r="S5" s="199" t="n"/>
      <c r="T5" s="217">
        <f>SUM(T3:T4)</f>
        <v/>
      </c>
    </row>
    <row r="6">
      <c r="A6" s="22" t="inlineStr">
        <is>
          <t>Whangarei</t>
        </is>
      </c>
      <c r="B6" s="229" t="n">
        <v>7887.21</v>
      </c>
      <c r="C6" s="23" t="n">
        <v>33</v>
      </c>
      <c r="S6" s="199" t="n"/>
      <c r="T6" s="217" t="n"/>
    </row>
    <row r="7">
      <c r="A7" s="22" t="inlineStr">
        <is>
          <t>West Auckland</t>
        </is>
      </c>
      <c r="B7" s="229" t="n">
        <v>4389.16</v>
      </c>
      <c r="C7" s="23" t="n">
        <v>27</v>
      </c>
      <c r="R7" t="inlineStr">
        <is>
          <t xml:space="preserve">total brokered days </t>
        </is>
      </c>
      <c r="S7" s="199" t="n">
        <v>3</v>
      </c>
      <c r="T7" s="199">
        <f>S7*35000</f>
        <v/>
      </c>
    </row>
    <row r="8">
      <c r="A8" s="22" t="inlineStr">
        <is>
          <t>Penrose</t>
        </is>
      </c>
      <c r="B8" s="229" t="n">
        <v>16761.32</v>
      </c>
      <c r="C8" s="23" t="n">
        <v>17</v>
      </c>
      <c r="S8" s="199" t="n"/>
      <c r="T8" s="199" t="n"/>
    </row>
    <row r="9">
      <c r="A9" s="22" t="inlineStr">
        <is>
          <t>East Tamaki</t>
        </is>
      </c>
      <c r="B9" s="229" t="n">
        <v>2247.87</v>
      </c>
      <c r="C9" s="23" t="n">
        <v>27</v>
      </c>
      <c r="S9" s="199" t="n"/>
      <c r="T9" s="199" t="n"/>
    </row>
    <row r="10">
      <c r="A10" s="22" t="inlineStr">
        <is>
          <t>Otahuhu</t>
        </is>
      </c>
      <c r="B10" s="229" t="n">
        <v>8908.639999999999</v>
      </c>
      <c r="C10" s="23" t="n">
        <v>37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29" t="n">
        <v>8935.559999999999</v>
      </c>
      <c r="C11" s="23" t="n">
        <v>32</v>
      </c>
    </row>
    <row r="12">
      <c r="A12" s="22" t="inlineStr">
        <is>
          <t>Christchurch</t>
        </is>
      </c>
      <c r="B12" s="229" t="n">
        <v>36727.06</v>
      </c>
      <c r="C12" s="23" t="n">
        <v>12</v>
      </c>
    </row>
    <row r="13">
      <c r="A13" s="22" t="inlineStr">
        <is>
          <t>Kaiapoi</t>
        </is>
      </c>
      <c r="B13" s="229" t="n">
        <v>1625.27</v>
      </c>
      <c r="C13" s="23" t="n">
        <v>16</v>
      </c>
    </row>
    <row r="14">
      <c r="A14" s="22" t="inlineStr">
        <is>
          <t>Wellington</t>
        </is>
      </c>
      <c r="B14" s="229" t="n">
        <v>12245.68</v>
      </c>
      <c r="C14" s="23" t="n">
        <v>35</v>
      </c>
    </row>
    <row r="15">
      <c r="A15" s="22" t="inlineStr">
        <is>
          <t>Levin</t>
        </is>
      </c>
      <c r="B15" s="229" t="n">
        <v>1946.06</v>
      </c>
      <c r="C15" s="23" t="n">
        <v>18</v>
      </c>
    </row>
    <row r="16">
      <c r="A16" s="22" t="inlineStr">
        <is>
          <t>Northshore</t>
        </is>
      </c>
      <c r="B16" s="229" t="n">
        <v>9122.84</v>
      </c>
      <c r="C16" s="23" t="n">
        <v>51</v>
      </c>
      <c r="D16" s="24" t="n"/>
    </row>
    <row r="17">
      <c r="A17" s="22" t="inlineStr">
        <is>
          <t>Blenheim</t>
        </is>
      </c>
      <c r="B17" s="229" t="n">
        <v>4962.19</v>
      </c>
      <c r="C17" s="23" t="n">
        <v>19</v>
      </c>
      <c r="D17" s="24" t="n"/>
    </row>
    <row r="18">
      <c r="A18" s="22" t="inlineStr">
        <is>
          <t>Cromwell</t>
        </is>
      </c>
      <c r="B18" s="229" t="n">
        <v>1135.02</v>
      </c>
      <c r="C18" s="23" t="n">
        <v>8</v>
      </c>
      <c r="D18" s="24" t="n"/>
    </row>
    <row r="19">
      <c r="A19" s="22" t="inlineStr">
        <is>
          <t>Dunedin</t>
        </is>
      </c>
      <c r="B19" s="229" t="n">
        <v>3322.06</v>
      </c>
      <c r="C19" s="23" t="n">
        <v>12</v>
      </c>
      <c r="D19" s="25" t="n"/>
    </row>
    <row r="20">
      <c r="A20" s="22" t="inlineStr">
        <is>
          <t>Invercargill</t>
        </is>
      </c>
      <c r="B20" s="229" t="n">
        <v>1391.04</v>
      </c>
      <c r="C20" s="23" t="n">
        <v>8</v>
      </c>
      <c r="D20" s="25" t="n"/>
    </row>
    <row r="21">
      <c r="A21" s="22" t="inlineStr">
        <is>
          <t>Timaru</t>
        </is>
      </c>
      <c r="B21" s="229" t="n">
        <v>1947.35</v>
      </c>
      <c r="C21" s="23" t="n">
        <v>12</v>
      </c>
    </row>
    <row r="22">
      <c r="A22" s="22" t="inlineStr">
        <is>
          <t>Taupo</t>
        </is>
      </c>
      <c r="B22" s="229" t="n">
        <v>0</v>
      </c>
      <c r="C22" s="23" t="n">
        <v>0</v>
      </c>
      <c r="D22" s="25" t="n"/>
    </row>
    <row r="23">
      <c r="A23" s="22" t="inlineStr">
        <is>
          <t>Demo Yard</t>
        </is>
      </c>
      <c r="B23" s="229" t="n">
        <v>0</v>
      </c>
      <c r="C23" s="23" t="n">
        <v>0</v>
      </c>
      <c r="P23" s="46" t="n"/>
    </row>
    <row r="24" ht="15" customHeight="1" thickBot="1">
      <c r="A24" s="19" t="inlineStr">
        <is>
          <t>Total company daily intake</t>
        </is>
      </c>
      <c r="B24" s="230">
        <f>SUM(B4:B23)</f>
        <v/>
      </c>
      <c r="C24" s="26">
        <f>SUM(C4:C23)</f>
        <v/>
      </c>
    </row>
    <row r="25">
      <c r="B25" s="228" t="n"/>
      <c r="C25" s="18" t="n"/>
    </row>
    <row r="26">
      <c r="A26" s="2" t="inlineStr">
        <is>
          <t>Total Daily Purchases</t>
        </is>
      </c>
      <c r="B26" s="231" t="n"/>
      <c r="C26" s="232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1634.11</v>
      </c>
    </row>
    <row r="27">
      <c r="A27" s="2" t="inlineStr">
        <is>
          <t xml:space="preserve">Daily Projected Purchases </t>
        </is>
      </c>
      <c r="B27" s="231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4141.53</v>
      </c>
    </row>
    <row r="28" ht="15" customHeight="1" thickBot="1">
      <c r="B28" s="228" t="n"/>
      <c r="C28" s="33">
        <f>SUM(C26-C27)</f>
        <v/>
      </c>
    </row>
    <row r="29" ht="15" customHeight="1" thickTop="1">
      <c r="B29" s="22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233" t="n"/>
      <c r="C30" s="32" t="n">
        <v>537488.36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/>
    </row>
    <row r="31">
      <c r="A31" s="3" t="inlineStr">
        <is>
          <t xml:space="preserve">Projected Total Purchases MTD </t>
        </is>
      </c>
      <c r="B31" s="233" t="n"/>
      <c r="C31" s="32">
        <f>T5</f>
        <v/>
      </c>
    </row>
    <row r="32" ht="15" customHeight="1" thickBot="1">
      <c r="B32" s="22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22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38" t="n">
        <v>1111.27</v>
      </c>
    </row>
    <row r="35">
      <c r="A35" s="36" t="inlineStr">
        <is>
          <t xml:space="preserve">Projected Total Brokered Purchases MTD </t>
        </is>
      </c>
      <c r="B35" s="234" t="n"/>
      <c r="C35" s="38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22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228" t="n"/>
      <c r="C37" s="35" t="n"/>
    </row>
    <row r="38">
      <c r="A38" s="40" t="inlineStr">
        <is>
          <t xml:space="preserve">Combined Total Purchases MTD </t>
        </is>
      </c>
      <c r="B38" s="235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293.03</v>
      </c>
    </row>
    <row r="39">
      <c r="A39" s="40" t="inlineStr">
        <is>
          <t xml:space="preserve">Combined Projected Total Purchases MTD </t>
        </is>
      </c>
      <c r="B39" s="235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1606.99</v>
      </c>
    </row>
    <row r="40" ht="15" customHeight="1" thickBot="1">
      <c r="B40" s="228" t="n"/>
      <c r="C40" s="33">
        <f>SUM(C38-C39)</f>
        <v/>
      </c>
    </row>
    <row r="41" ht="15" customHeight="1" thickTop="1">
      <c r="B41" s="22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245.14</v>
      </c>
    </row>
    <row r="42">
      <c r="A42" s="6" t="inlineStr">
        <is>
          <t xml:space="preserve">Total Suppliers MTD </t>
        </is>
      </c>
      <c r="B42" s="236" t="n"/>
      <c r="C42" s="224" t="n">
        <v>1838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621.25</v>
      </c>
    </row>
    <row r="43">
      <c r="B43" s="228" t="n"/>
      <c r="C43" s="18" t="n"/>
    </row>
    <row r="44">
      <c r="A44" s="7" t="inlineStr">
        <is>
          <t xml:space="preserve">Total Sales MTD </t>
        </is>
      </c>
      <c r="B44" s="237" t="n"/>
      <c r="C44" s="249" t="n">
        <v>273050.06</v>
      </c>
    </row>
    <row r="45">
      <c r="B45" s="228" t="n"/>
      <c r="C45" s="18" t="n"/>
    </row>
  </sheetData>
  <pageMargins left="0.7" right="0.7" top="0.75" bottom="0.75" header="0.3" footer="0.3"/>
  <drawing r:id="rId1"/>
</worksheet>
</file>

<file path=xl/worksheets/sheet18.xml><?xml version="1.0" encoding="utf-8"?>
<worksheet xmlns:r="http://schemas.openxmlformats.org/officeDocument/2006/relationships" xmlns="http://schemas.openxmlformats.org/spreadsheetml/2006/main">
  <sheetPr codeName="Sheet17">
    <outlinePr summaryBelow="1" summaryRight="1"/>
    <pageSetUpPr/>
  </sheetPr>
  <dimension ref="A1:AE44"/>
  <sheetViews>
    <sheetView topLeftCell="A2" zoomScale="70" zoomScaleNormal="80" workbookViewId="0">
      <selection activeCell="D13" sqref="D13"/>
    </sheetView>
  </sheetViews>
  <sheetFormatPr baseColWidth="8" defaultRowHeight="14.5"/>
  <cols>
    <col width="30" customWidth="1" min="1" max="1"/>
    <col width="33.54296875" customWidth="1" style="250" min="2" max="2"/>
    <col width="22" customWidth="1" style="250" min="3" max="3"/>
    <col width="19.453125" customWidth="1" style="250" min="4" max="4"/>
    <col width="18.6328125" customWidth="1" min="5" max="5"/>
    <col width="22.36328125" customWidth="1" min="6" max="6"/>
    <col width="22" customWidth="1" min="7" max="7"/>
    <col width="19.54296875" customWidth="1" min="8" max="8"/>
    <col width="15" customWidth="1" style="199" min="15" max="15"/>
    <col width="17.90625" customWidth="1" min="25" max="25"/>
    <col width="14.54296875" customWidth="1" min="27" max="27"/>
  </cols>
  <sheetData>
    <row r="1">
      <c r="A1" s="16" t="inlineStr">
        <is>
          <t xml:space="preserve">Total Company Daily Intake </t>
        </is>
      </c>
      <c r="B1" s="251" t="inlineStr">
        <is>
          <t>5-Dec-2023</t>
        </is>
      </c>
      <c r="C1" s="252" t="n"/>
      <c r="D1" s="252" t="n"/>
      <c r="E1" s="18" t="n"/>
      <c r="F1" s="18" t="n"/>
      <c r="G1" s="18" t="n"/>
      <c r="H1" s="18" t="n"/>
    </row>
    <row r="2">
      <c r="B2" s="252" t="n"/>
      <c r="C2" s="252" t="n"/>
      <c r="D2" s="252" t="n"/>
      <c r="E2" s="18" t="n"/>
      <c r="F2" s="18" t="n"/>
      <c r="G2" s="18" t="n"/>
      <c r="H2" s="18" t="n"/>
    </row>
    <row r="3">
      <c r="A3" s="19" t="inlineStr">
        <is>
          <t>Branch</t>
        </is>
      </c>
      <c r="B3" s="253" t="inlineStr">
        <is>
          <t>Daily purchases incl. GST ($$$)</t>
        </is>
      </c>
      <c r="C3" s="253" t="inlineStr">
        <is>
          <t>MTD Purchase</t>
        </is>
      </c>
      <c r="D3" s="253" t="inlineStr">
        <is>
          <t xml:space="preserve">YTD Purchase </t>
        </is>
      </c>
      <c r="E3" s="20" t="inlineStr">
        <is>
          <t xml:space="preserve">MTD Sales </t>
        </is>
      </c>
      <c r="F3" s="20" t="inlineStr">
        <is>
          <t>Daily no. of Customers</t>
        </is>
      </c>
      <c r="G3" s="20" t="inlineStr">
        <is>
          <t>MTD no. of Customers</t>
        </is>
      </c>
      <c r="H3" s="20" t="inlineStr">
        <is>
          <t>YTD no. of Customers</t>
        </is>
      </c>
      <c r="I3" s="21" t="n"/>
      <c r="W3" t="inlineStr">
        <is>
          <t>days</t>
        </is>
      </c>
      <c r="X3" s="199" t="n">
        <v>3</v>
      </c>
      <c r="Y3" s="199">
        <f>X3*210000</f>
        <v/>
      </c>
      <c r="Z3" t="n">
        <v>242</v>
      </c>
      <c r="AA3">
        <f>Z3*210000</f>
        <v/>
      </c>
    </row>
    <row r="4">
      <c r="A4" s="22" t="inlineStr">
        <is>
          <t>Takanini</t>
        </is>
      </c>
      <c r="B4" s="239" t="n">
        <v>85850.32000000001</v>
      </c>
      <c r="C4" s="239" t="n">
        <v>85244.24000000001</v>
      </c>
      <c r="D4" s="239" t="n">
        <v>25042271.49</v>
      </c>
      <c r="E4" s="239" t="n">
        <v>37766.8</v>
      </c>
      <c r="F4" s="23" t="n">
        <v>61</v>
      </c>
      <c r="G4" s="23" t="n">
        <v>189</v>
      </c>
      <c r="H4" s="23" t="n">
        <v>14232</v>
      </c>
      <c r="W4" t="inlineStr">
        <is>
          <t>staturday</t>
        </is>
      </c>
      <c r="X4" s="199" t="n">
        <v>1</v>
      </c>
      <c r="Y4" s="199">
        <f>X4*70000</f>
        <v/>
      </c>
      <c r="Z4" t="n">
        <v>48</v>
      </c>
      <c r="AA4">
        <f>Z4*70000</f>
        <v/>
      </c>
    </row>
    <row r="5">
      <c r="A5" s="22" t="inlineStr">
        <is>
          <t>Kamo</t>
        </is>
      </c>
      <c r="B5" s="239" t="n">
        <v>5872.48</v>
      </c>
      <c r="C5" s="239" t="n">
        <v>26540.77</v>
      </c>
      <c r="D5" s="239" t="n">
        <v>2427850.58</v>
      </c>
      <c r="E5" s="239" t="n">
        <v>3066.2</v>
      </c>
      <c r="F5" s="23" t="n">
        <v>33</v>
      </c>
      <c r="G5" s="23" t="n">
        <v>141</v>
      </c>
      <c r="H5" s="23" t="n">
        <v>10043</v>
      </c>
      <c r="X5" s="199" t="n"/>
      <c r="Y5" s="217">
        <f>SUM(Y3:Y4)</f>
        <v/>
      </c>
      <c r="AA5">
        <f>AA4+AA3</f>
        <v/>
      </c>
    </row>
    <row r="6">
      <c r="A6" s="22" t="inlineStr">
        <is>
          <t>Whangarei</t>
        </is>
      </c>
      <c r="B6" s="239" t="n">
        <v>7887.21</v>
      </c>
      <c r="C6" s="239" t="n">
        <v>25195.96</v>
      </c>
      <c r="D6" s="239" t="n">
        <v>1486759.11</v>
      </c>
      <c r="E6" s="239" t="n">
        <v>-13.5</v>
      </c>
      <c r="F6" s="23" t="n">
        <v>33</v>
      </c>
      <c r="G6" s="23" t="n">
        <v>144</v>
      </c>
      <c r="H6" s="23" t="n">
        <v>9420</v>
      </c>
      <c r="X6" s="199" t="n"/>
      <c r="Y6" s="217" t="n"/>
    </row>
    <row r="7">
      <c r="A7" s="22" t="inlineStr">
        <is>
          <t>West Auckland</t>
        </is>
      </c>
      <c r="B7" s="239" t="n">
        <v>4389.16</v>
      </c>
      <c r="C7" s="239" t="n">
        <v>16099.63</v>
      </c>
      <c r="D7" s="239" t="n">
        <v>1651128.32</v>
      </c>
      <c r="E7" s="239" t="n">
        <v>8426.700000000001</v>
      </c>
      <c r="F7" s="23" t="n">
        <v>27</v>
      </c>
      <c r="G7" s="23" t="n">
        <v>106</v>
      </c>
      <c r="H7" s="23" t="n">
        <v>6936</v>
      </c>
      <c r="W7" t="inlineStr">
        <is>
          <t xml:space="preserve">total brokered days </t>
        </is>
      </c>
      <c r="X7" s="199" t="n">
        <v>3</v>
      </c>
      <c r="Y7" s="199">
        <f>X7*35000</f>
        <v/>
      </c>
    </row>
    <row r="8">
      <c r="A8" s="22" t="inlineStr">
        <is>
          <t>Penrose</t>
        </is>
      </c>
      <c r="B8" s="239" t="n">
        <v>16761.32</v>
      </c>
      <c r="C8" s="239" t="n">
        <v>46061.69</v>
      </c>
      <c r="D8" s="239" t="n">
        <v>4642542.2</v>
      </c>
      <c r="E8" s="239" t="n"/>
      <c r="F8" s="23" t="n">
        <v>17</v>
      </c>
      <c r="G8" s="23" t="n">
        <v>72</v>
      </c>
      <c r="H8" s="23" t="n">
        <v>4119</v>
      </c>
      <c r="X8" s="199" t="n"/>
      <c r="Y8" s="199" t="n"/>
    </row>
    <row r="9">
      <c r="A9" s="22" t="inlineStr">
        <is>
          <t>East Tamaki</t>
        </is>
      </c>
      <c r="B9" s="239" t="n">
        <v>2247.87</v>
      </c>
      <c r="C9" s="239" t="n">
        <v>19220.71</v>
      </c>
      <c r="D9" s="239" t="n">
        <v>1030286.66</v>
      </c>
      <c r="E9" s="239" t="n">
        <v>3667.15</v>
      </c>
      <c r="F9" s="23" t="n">
        <v>27</v>
      </c>
      <c r="G9" s="23" t="n">
        <v>152</v>
      </c>
      <c r="H9" s="23" t="n">
        <v>10668</v>
      </c>
      <c r="X9" s="199" t="n"/>
      <c r="Y9" s="199" t="n"/>
    </row>
    <row r="10">
      <c r="A10" s="22" t="inlineStr">
        <is>
          <t>Otahuhu</t>
        </is>
      </c>
      <c r="B10" s="239" t="n">
        <v>8908.639999999999</v>
      </c>
      <c r="C10" s="239" t="n">
        <v>33257.66</v>
      </c>
      <c r="D10" s="239" t="n">
        <v>1294586.23</v>
      </c>
      <c r="E10" s="239" t="n">
        <v>626.09</v>
      </c>
      <c r="F10" s="23" t="n">
        <v>37</v>
      </c>
      <c r="G10" s="23" t="n">
        <v>152</v>
      </c>
      <c r="H10" s="23" t="n">
        <v>8768</v>
      </c>
      <c r="X10" s="214" t="inlineStr">
        <is>
          <t>For Saturday's always use $70000 as Daily Projected Purchases and rest of the week $210000</t>
        </is>
      </c>
      <c r="Y10" s="214" t="n"/>
      <c r="Z10" s="6" t="n"/>
      <c r="AA10" s="6" t="n"/>
      <c r="AB10" s="6" t="n"/>
      <c r="AC10" s="6" t="n"/>
      <c r="AD10" s="6" t="n"/>
      <c r="AE10" s="6" t="n"/>
    </row>
    <row r="11">
      <c r="A11" s="22" t="inlineStr">
        <is>
          <t>Hamilton</t>
        </is>
      </c>
      <c r="B11" s="239" t="n">
        <v>8935.559999999999</v>
      </c>
      <c r="C11" s="239" t="n">
        <v>71404.82000000001</v>
      </c>
      <c r="D11" s="239" t="n">
        <v>3322025.95</v>
      </c>
      <c r="E11" s="239" t="n">
        <v>959.54</v>
      </c>
      <c r="F11" s="23" t="n">
        <v>32</v>
      </c>
      <c r="G11" s="23" t="n">
        <v>143</v>
      </c>
      <c r="H11" s="23" t="n">
        <v>9120</v>
      </c>
    </row>
    <row r="12">
      <c r="A12" s="22" t="inlineStr">
        <is>
          <t>Christchurch</t>
        </is>
      </c>
      <c r="B12" s="239" t="n">
        <v>36727.06</v>
      </c>
      <c r="C12" s="239" t="n">
        <v>71524.14</v>
      </c>
      <c r="D12" s="239" t="n">
        <v>4439450.14</v>
      </c>
      <c r="E12" s="239" t="n"/>
      <c r="F12" s="23" t="n">
        <v>12</v>
      </c>
      <c r="G12" s="23" t="n">
        <v>62</v>
      </c>
      <c r="H12" s="23" t="n">
        <v>3824</v>
      </c>
    </row>
    <row r="13">
      <c r="A13" s="22" t="inlineStr">
        <is>
          <t>Kaiapoi</t>
        </is>
      </c>
      <c r="B13" s="239" t="n">
        <v>1625.27</v>
      </c>
      <c r="C13" s="239" t="n">
        <v>8106.76</v>
      </c>
      <c r="D13" s="239" t="n">
        <v>255195.56</v>
      </c>
      <c r="E13" s="239" t="n"/>
      <c r="F13" s="23" t="n">
        <v>16</v>
      </c>
      <c r="G13" s="23" t="n">
        <v>53</v>
      </c>
      <c r="H13" s="23" t="n">
        <v>3419</v>
      </c>
    </row>
    <row r="14">
      <c r="A14" s="22" t="inlineStr">
        <is>
          <t>Wellington</t>
        </is>
      </c>
      <c r="B14" s="239" t="n">
        <v>12245.68</v>
      </c>
      <c r="C14" s="239" t="n">
        <v>26792.29</v>
      </c>
      <c r="D14" s="239" t="n">
        <v>2831805.67</v>
      </c>
      <c r="E14" s="239" t="n">
        <v>16867.68</v>
      </c>
      <c r="F14" s="23" t="n">
        <v>35</v>
      </c>
      <c r="G14" s="23" t="n">
        <v>82</v>
      </c>
      <c r="H14" s="23" t="n">
        <v>6268</v>
      </c>
    </row>
    <row r="15">
      <c r="A15" s="22" t="inlineStr">
        <is>
          <t>Levin</t>
        </is>
      </c>
      <c r="B15" s="239" t="n">
        <v>1946.06</v>
      </c>
      <c r="C15" s="239" t="n">
        <v>13867.83</v>
      </c>
      <c r="D15" s="239" t="n">
        <v>645944.0600000001</v>
      </c>
      <c r="E15" s="239" t="n">
        <v>8155.21</v>
      </c>
      <c r="F15" s="23" t="n">
        <v>18</v>
      </c>
      <c r="G15" s="23" t="n">
        <v>93</v>
      </c>
      <c r="H15" s="23" t="n">
        <v>5024</v>
      </c>
    </row>
    <row r="16">
      <c r="A16" s="22" t="inlineStr">
        <is>
          <t>Northshore</t>
        </is>
      </c>
      <c r="B16" s="239" t="n">
        <v>9122.84</v>
      </c>
      <c r="C16" s="239" t="n">
        <v>36043.05</v>
      </c>
      <c r="D16" s="239" t="n">
        <v>2775211.09</v>
      </c>
      <c r="E16" s="239" t="n">
        <v>6289.2</v>
      </c>
      <c r="F16" s="23" t="n">
        <v>51</v>
      </c>
      <c r="G16" s="23" t="n">
        <v>219</v>
      </c>
      <c r="H16" s="23" t="n">
        <v>13112</v>
      </c>
      <c r="I16" s="24" t="n"/>
    </row>
    <row r="17">
      <c r="A17" s="22" t="inlineStr">
        <is>
          <t>Blenheim</t>
        </is>
      </c>
      <c r="B17" s="239" t="n">
        <v>4962.19</v>
      </c>
      <c r="C17" s="239" t="n">
        <v>12103.79</v>
      </c>
      <c r="D17" s="239" t="n">
        <v>435533.73</v>
      </c>
      <c r="E17" s="239" t="n">
        <v>4561.6</v>
      </c>
      <c r="F17" s="23" t="n">
        <v>19</v>
      </c>
      <c r="G17" s="23" t="n">
        <v>48</v>
      </c>
      <c r="H17" s="23" t="n">
        <v>2801</v>
      </c>
      <c r="I17" s="24" t="n"/>
    </row>
    <row r="18">
      <c r="A18" s="22" t="inlineStr">
        <is>
          <t>Cromwell</t>
        </is>
      </c>
      <c r="B18" s="239" t="n">
        <v>1135.02</v>
      </c>
      <c r="C18" s="239" t="n">
        <v>5950.6</v>
      </c>
      <c r="D18" s="239" t="n">
        <v>561937.36</v>
      </c>
      <c r="E18" s="239" t="n"/>
      <c r="F18" s="23" t="n">
        <v>8</v>
      </c>
      <c r="G18" s="23" t="n">
        <v>27</v>
      </c>
      <c r="H18" s="23" t="n">
        <v>2036</v>
      </c>
      <c r="I18" s="24" t="n"/>
    </row>
    <row r="19">
      <c r="A19" s="22" t="inlineStr">
        <is>
          <t>Dunedin</t>
        </is>
      </c>
      <c r="B19" s="239" t="n">
        <v>3322.06</v>
      </c>
      <c r="C19" s="239" t="n">
        <v>22202.73</v>
      </c>
      <c r="D19" s="239" t="n">
        <v>820560.83</v>
      </c>
      <c r="E19" s="239" t="n">
        <v>5596</v>
      </c>
      <c r="F19" s="23" t="n">
        <v>12</v>
      </c>
      <c r="G19" s="23" t="n">
        <v>55</v>
      </c>
      <c r="H19" s="23" t="n">
        <v>3058</v>
      </c>
      <c r="I19" s="25" t="n"/>
    </row>
    <row r="20">
      <c r="A20" s="22" t="inlineStr">
        <is>
          <t>Invercargill</t>
        </is>
      </c>
      <c r="B20" s="239" t="n">
        <v>1391.04</v>
      </c>
      <c r="C20" s="239" t="n">
        <v>13508.79</v>
      </c>
      <c r="D20" s="239" t="n">
        <v>1536200.87</v>
      </c>
      <c r="E20" s="239" t="n"/>
      <c r="F20" s="23" t="n">
        <v>8</v>
      </c>
      <c r="G20" s="23" t="n">
        <v>41</v>
      </c>
      <c r="H20" s="23" t="n">
        <v>3318</v>
      </c>
      <c r="I20" s="25" t="n"/>
    </row>
    <row r="21">
      <c r="A21" s="22" t="inlineStr">
        <is>
          <t>Timaru</t>
        </is>
      </c>
      <c r="B21" s="239" t="n">
        <v>1947.35</v>
      </c>
      <c r="C21" s="239" t="n">
        <v>10861.05</v>
      </c>
      <c r="D21" s="239" t="n">
        <v>767995.16</v>
      </c>
      <c r="E21" s="239" t="n"/>
      <c r="F21" s="23" t="n">
        <v>12</v>
      </c>
      <c r="G21" s="23" t="n">
        <v>42</v>
      </c>
      <c r="H21" s="23" t="n">
        <v>2808</v>
      </c>
    </row>
    <row r="22">
      <c r="A22" s="22" t="inlineStr">
        <is>
          <t>Taupo</t>
        </is>
      </c>
      <c r="B22" s="239" t="n">
        <v>0</v>
      </c>
      <c r="C22" s="239" t="n">
        <v>1803.41</v>
      </c>
      <c r="D22" s="239" t="n">
        <v>145106.33</v>
      </c>
      <c r="E22" s="239" t="n"/>
      <c r="F22" s="23" t="n">
        <v>0</v>
      </c>
      <c r="G22" s="23" t="n">
        <v>17</v>
      </c>
      <c r="H22" s="23" t="n">
        <v>546</v>
      </c>
      <c r="I22" s="25" t="n"/>
    </row>
    <row r="23">
      <c r="A23" s="22" t="inlineStr">
        <is>
          <t>Demo Yard</t>
        </is>
      </c>
      <c r="B23" s="239" t="n">
        <v>0</v>
      </c>
      <c r="C23" s="239" t="n">
        <v>0</v>
      </c>
      <c r="D23" s="239" t="n">
        <v>234778.67</v>
      </c>
      <c r="E23" s="239" t="n"/>
      <c r="F23" s="23" t="n">
        <v>0</v>
      </c>
      <c r="G23" s="23" t="n">
        <v>0</v>
      </c>
      <c r="H23" s="23" t="n">
        <v>248</v>
      </c>
      <c r="U23" s="46" t="n"/>
    </row>
    <row r="24" ht="15" customHeight="1" thickBot="1">
      <c r="A24" s="19" t="inlineStr">
        <is>
          <t>Total company daily intake</t>
        </is>
      </c>
      <c r="B24" s="240">
        <f>SUM(B4:B23)</f>
        <v/>
      </c>
      <c r="C24" s="240">
        <f>SUM(C4:C23)</f>
        <v/>
      </c>
      <c r="D24" s="240">
        <f>SUM(D4:D23)</f>
        <v/>
      </c>
      <c r="E24" s="240">
        <f>SUM(E4:E23)</f>
        <v/>
      </c>
      <c r="F24" s="26">
        <f>SUM(F4:F23)</f>
        <v/>
      </c>
      <c r="G24" s="26">
        <f>SUM(G4:G23)</f>
        <v/>
      </c>
      <c r="H24" s="26">
        <f>SUM(H4:H23)</f>
        <v/>
      </c>
    </row>
    <row r="25">
      <c r="B25" s="252" t="n"/>
      <c r="C25" s="252" t="n"/>
      <c r="D25" s="252" t="n"/>
      <c r="E25" s="18" t="n"/>
      <c r="F25" s="18" t="n"/>
      <c r="G25" s="18" t="n"/>
      <c r="H25" s="18" t="n"/>
    </row>
    <row r="26">
      <c r="A26" s="2" t="inlineStr">
        <is>
          <t xml:space="preserve">Projected Purchases </t>
        </is>
      </c>
      <c r="B26" s="254" t="n">
        <v>210000</v>
      </c>
      <c r="C26" s="254">
        <f>Y5</f>
        <v/>
      </c>
      <c r="D26" s="254">
        <f>AA5</f>
        <v/>
      </c>
      <c r="J26" s="29" t="inlineStr">
        <is>
          <t>Total Transport Charges MTD</t>
        </is>
      </c>
      <c r="K26" s="29" t="n"/>
      <c r="L26" s="29" t="n"/>
      <c r="M26" s="29" t="n"/>
      <c r="N26" s="29" t="n"/>
      <c r="O26" s="219" t="n">
        <v>4141.53</v>
      </c>
    </row>
    <row r="27" ht="15" customHeight="1" thickBot="1">
      <c r="B27" s="255">
        <f>SUM(B24-B26)</f>
        <v/>
      </c>
      <c r="C27" s="255">
        <f>SUM(C24-C26)</f>
        <v/>
      </c>
      <c r="D27" s="255">
        <f>SUM(D24-D26)</f>
        <v/>
      </c>
    </row>
    <row r="28" ht="15" customHeight="1" thickTop="1">
      <c r="B28" s="252" t="n"/>
      <c r="C28" s="252" t="n"/>
      <c r="D28" s="252" t="n"/>
      <c r="E28" s="30" t="n"/>
      <c r="F28" s="30" t="n"/>
      <c r="G28" s="30" t="n"/>
      <c r="H28" s="30" t="n"/>
      <c r="J28" s="9" t="inlineStr">
        <is>
          <t>Total Daily 1% Sorting Fee</t>
        </is>
      </c>
      <c r="K28" s="9" t="n"/>
      <c r="L28" s="9" t="n"/>
      <c r="M28" s="9" t="n"/>
      <c r="N28" s="9" t="n"/>
      <c r="O28" s="206" t="n"/>
    </row>
    <row r="29">
      <c r="A29" s="3" t="inlineStr">
        <is>
          <t xml:space="preserve">Total Purchases MTD </t>
        </is>
      </c>
      <c r="B29" s="256" t="n"/>
      <c r="C29" s="256" t="n">
        <v>537488.36</v>
      </c>
      <c r="D29" s="256" t="n"/>
      <c r="J29" s="9" t="inlineStr">
        <is>
          <t>Total 1% Sorting Fee MTD</t>
        </is>
      </c>
      <c r="K29" s="9" t="n"/>
      <c r="L29" s="9" t="n"/>
      <c r="M29" s="9" t="n"/>
      <c r="N29" s="9" t="n"/>
      <c r="O29" s="206" t="n"/>
    </row>
    <row r="30">
      <c r="A30" s="3" t="inlineStr">
        <is>
          <t xml:space="preserve">Projected Total Purchases MTD </t>
        </is>
      </c>
      <c r="B30" s="256" t="n"/>
      <c r="C30" s="256">
        <f>Y5</f>
        <v/>
      </c>
      <c r="D30" s="256" t="n"/>
    </row>
    <row r="31" ht="15" customHeight="1" thickBot="1">
      <c r="B31" s="252" t="n"/>
      <c r="C31" s="255">
        <f>SUM(C29-C30)</f>
        <v/>
      </c>
      <c r="D31" s="255" t="n"/>
      <c r="J31" s="34" t="inlineStr">
        <is>
          <t>Total Daily Bin Hire Charge</t>
        </is>
      </c>
      <c r="K31" s="34" t="n"/>
      <c r="L31" s="34" t="n"/>
      <c r="M31" s="34" t="n"/>
      <c r="N31" s="34" t="n"/>
      <c r="O31" s="221" t="inlineStr">
        <is>
          <t>-</t>
        </is>
      </c>
    </row>
    <row r="32" ht="15" customHeight="1" thickTop="1">
      <c r="B32" s="252" t="n"/>
      <c r="C32" s="257" t="n"/>
      <c r="D32" s="257" t="n"/>
      <c r="J32" s="34" t="inlineStr">
        <is>
          <t>Total Bin Hire Charge MTD</t>
        </is>
      </c>
      <c r="K32" s="34" t="n"/>
      <c r="L32" s="34" t="n"/>
      <c r="M32" s="34" t="n"/>
      <c r="N32" s="34" t="n"/>
      <c r="O32" s="221" t="inlineStr">
        <is>
          <t>-</t>
        </is>
      </c>
    </row>
    <row r="33">
      <c r="A33" s="36" t="inlineStr">
        <is>
          <t xml:space="preserve">Total Brokered Purchases MTD </t>
        </is>
      </c>
      <c r="B33" s="258" t="n"/>
      <c r="C33" s="258" t="n">
        <v>1111.27</v>
      </c>
      <c r="D33" s="258" t="n"/>
    </row>
    <row r="34">
      <c r="A34" s="36" t="inlineStr">
        <is>
          <t xml:space="preserve">Projected Total Brokered Purchases MTD </t>
        </is>
      </c>
      <c r="B34" s="258" t="n"/>
      <c r="C34" s="258">
        <f>Y7</f>
        <v/>
      </c>
      <c r="D34" s="258" t="n"/>
      <c r="J34" s="39" t="inlineStr">
        <is>
          <t>Total Daily Cash Delivery Fee</t>
        </is>
      </c>
      <c r="K34" s="39" t="n"/>
      <c r="L34" s="39" t="n"/>
      <c r="M34" s="39" t="n"/>
      <c r="N34" s="39" t="n"/>
      <c r="O34" s="222" t="n"/>
    </row>
    <row r="35" ht="15" customHeight="1" thickBot="1">
      <c r="B35" s="252" t="n"/>
      <c r="C35" s="255">
        <f>SUM(C33-C34)</f>
        <v/>
      </c>
      <c r="D35" s="255" t="n"/>
      <c r="J35" s="39" t="inlineStr">
        <is>
          <t>Total Cash Delivery Fee MTD</t>
        </is>
      </c>
      <c r="K35" s="39" t="n"/>
      <c r="L35" s="39" t="n"/>
      <c r="M35" s="39" t="n"/>
      <c r="N35" s="39" t="n"/>
      <c r="O35" s="222" t="n"/>
    </row>
    <row r="36" ht="15" customHeight="1" thickTop="1">
      <c r="B36" s="252" t="n"/>
      <c r="C36" s="257" t="n"/>
      <c r="D36" s="257" t="n"/>
    </row>
    <row r="37">
      <c r="A37" s="40" t="inlineStr">
        <is>
          <t xml:space="preserve">Combined Total Purchases MTD </t>
        </is>
      </c>
      <c r="B37" s="259" t="n"/>
      <c r="C37" s="259">
        <f>SUM(C29,C33)</f>
        <v/>
      </c>
      <c r="D37" s="259" t="n"/>
      <c r="J37" s="43" t="inlineStr">
        <is>
          <t>Total Daily Cash Handling Fee</t>
        </is>
      </c>
      <c r="K37" s="43" t="n"/>
      <c r="L37" s="43" t="n"/>
      <c r="M37" s="43" t="n"/>
      <c r="N37" s="43" t="n"/>
      <c r="O37" s="223" t="n">
        <v>293.03</v>
      </c>
    </row>
    <row r="38">
      <c r="A38" s="40" t="inlineStr">
        <is>
          <t xml:space="preserve">Combined Projected Total Purchases MTD </t>
        </is>
      </c>
      <c r="B38" s="259" t="n"/>
      <c r="C38" s="259">
        <f>SUM(C30,C34)</f>
        <v/>
      </c>
      <c r="D38" s="259" t="n"/>
      <c r="J38" s="43" t="inlineStr">
        <is>
          <t>Total Cash Handling Fee MTD</t>
        </is>
      </c>
      <c r="K38" s="43" t="n"/>
      <c r="L38" s="43" t="n"/>
      <c r="M38" s="43" t="n"/>
      <c r="N38" s="43" t="n"/>
      <c r="O38" s="223" t="n">
        <v>1606.99</v>
      </c>
    </row>
    <row r="39" ht="15" customHeight="1" thickBot="1">
      <c r="B39" s="252" t="n"/>
      <c r="C39" s="260">
        <f>C37-C38</f>
        <v/>
      </c>
      <c r="D39" s="255" t="n"/>
    </row>
    <row r="40" ht="15" customHeight="1" thickTop="1">
      <c r="B40" s="252" t="n"/>
      <c r="C40" s="252" t="n"/>
      <c r="D40" s="252" t="n"/>
      <c r="J40" s="13" t="inlineStr">
        <is>
          <t>Total Daily FAF Charge</t>
        </is>
      </c>
      <c r="K40" s="13" t="n"/>
      <c r="L40" s="13" t="n"/>
      <c r="M40" s="13" t="n"/>
      <c r="N40" s="13" t="n"/>
      <c r="O40" s="213" t="n">
        <v>245.14</v>
      </c>
    </row>
    <row r="41">
      <c r="A41" s="6" t="inlineStr">
        <is>
          <t xml:space="preserve">Total Suppliers MTD </t>
        </is>
      </c>
      <c r="B41" s="261" t="n"/>
      <c r="C41" s="262" t="n">
        <v>1838</v>
      </c>
      <c r="D41" s="261" t="n"/>
      <c r="J41" s="13" t="inlineStr">
        <is>
          <t>Total FAF Charge MTD</t>
        </is>
      </c>
      <c r="K41" s="13" t="n"/>
      <c r="L41" s="13" t="n"/>
      <c r="M41" s="13" t="n"/>
      <c r="N41" s="13" t="n"/>
      <c r="O41" s="213" t="n">
        <v>621.25</v>
      </c>
    </row>
    <row r="42">
      <c r="B42" s="252" t="n"/>
      <c r="C42" s="252" t="n"/>
      <c r="D42" s="252" t="n"/>
    </row>
    <row r="43">
      <c r="A43" s="7" t="inlineStr">
        <is>
          <t xml:space="preserve">Total Sales MTD </t>
        </is>
      </c>
      <c r="B43" s="263" t="n"/>
      <c r="C43" s="263" t="n">
        <v>273050.06</v>
      </c>
      <c r="D43" s="263" t="n"/>
    </row>
    <row r="44">
      <c r="B44" s="252" t="n"/>
      <c r="C44" s="252" t="n"/>
      <c r="D44" s="252" t="n"/>
      <c r="E44" s="18" t="n"/>
      <c r="F44" s="18" t="n"/>
      <c r="G44" s="18" t="n"/>
      <c r="H44" s="18" t="n"/>
    </row>
  </sheetData>
  <pageMargins left="0.7" right="0.7" top="0.75" bottom="0.75" header="0.3" footer="0.3"/>
  <drawing r:id="rId1"/>
</worksheet>
</file>

<file path=xl/worksheets/sheet19.xml><?xml version="1.0" encoding="utf-8"?>
<worksheet xmlns:r="http://schemas.openxmlformats.org/officeDocument/2006/relationships" xmlns="http://schemas.openxmlformats.org/spreadsheetml/2006/main">
  <sheetPr codeName="Sheet18">
    <outlinePr summaryBelow="1" summaryRight="1"/>
    <pageSetUpPr/>
  </sheetPr>
  <dimension ref="A1:Z45"/>
  <sheetViews>
    <sheetView topLeftCell="A8" zoomScale="75" zoomScaleNormal="75" workbookViewId="0">
      <selection activeCell="B22" sqref="B22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style="199" min="10" max="10"/>
    <col width="19.08984375" customWidth="1" min="18" max="18"/>
    <col width="17.90625" customWidth="1" min="20" max="20"/>
  </cols>
  <sheetData>
    <row r="1">
      <c r="A1" s="16" t="inlineStr">
        <is>
          <t xml:space="preserve">Total Company Daily Intake </t>
        </is>
      </c>
      <c r="B1" s="17" t="n">
        <v>45266</v>
      </c>
      <c r="C1" s="18" t="n"/>
    </row>
    <row r="2">
      <c r="B2" s="22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4</v>
      </c>
      <c r="T3" s="199">
        <f>S3*210000</f>
        <v/>
      </c>
    </row>
    <row r="4">
      <c r="A4" s="22" t="inlineStr">
        <is>
          <t>Takanini</t>
        </is>
      </c>
      <c r="B4" s="264" t="n">
        <v>82002.13</v>
      </c>
      <c r="C4" s="23" t="n">
        <v>51</v>
      </c>
      <c r="R4" t="inlineStr">
        <is>
          <t>staturday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64" t="n">
        <v>20725.92</v>
      </c>
      <c r="C5" s="23" t="n">
        <v>45</v>
      </c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4151.41</v>
      </c>
      <c r="C6" s="23" t="n">
        <v>26</v>
      </c>
      <c r="S6" s="199" t="n"/>
      <c r="T6" s="217" t="n"/>
    </row>
    <row r="7">
      <c r="A7" s="22" t="inlineStr">
        <is>
          <t>West Auckland</t>
        </is>
      </c>
      <c r="B7" s="264" t="n">
        <v>7422.96</v>
      </c>
      <c r="C7" s="23" t="n">
        <v>26</v>
      </c>
      <c r="R7" t="inlineStr">
        <is>
          <t xml:space="preserve">total brokered days </t>
        </is>
      </c>
      <c r="S7" s="199" t="n">
        <v>4</v>
      </c>
      <c r="T7" s="199">
        <f>S7*35000</f>
        <v/>
      </c>
    </row>
    <row r="8">
      <c r="A8" s="22" t="inlineStr">
        <is>
          <t>Penrose</t>
        </is>
      </c>
      <c r="B8" s="264" t="n">
        <v>30313.87</v>
      </c>
      <c r="C8" s="23" t="n">
        <v>25</v>
      </c>
      <c r="S8" s="199" t="n"/>
      <c r="T8" s="199" t="n"/>
    </row>
    <row r="9">
      <c r="A9" s="22" t="inlineStr">
        <is>
          <t>East Tamaki</t>
        </is>
      </c>
      <c r="B9" s="264" t="n">
        <v>3616.87</v>
      </c>
      <c r="C9" s="23" t="n">
        <v>42</v>
      </c>
      <c r="S9" s="199" t="n"/>
      <c r="T9" s="199" t="n"/>
    </row>
    <row r="10">
      <c r="A10" s="22" t="inlineStr">
        <is>
          <t>Otahuhu</t>
        </is>
      </c>
      <c r="B10" s="264" t="n">
        <v>3922.23</v>
      </c>
      <c r="C10" s="23" t="n">
        <v>29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64" t="n">
        <v>7600.81</v>
      </c>
      <c r="C11" s="23" t="n">
        <v>25</v>
      </c>
    </row>
    <row r="12">
      <c r="A12" s="22" t="inlineStr">
        <is>
          <t>Christchurch</t>
        </is>
      </c>
      <c r="B12" s="264" t="n">
        <v>26861.44</v>
      </c>
      <c r="C12" s="23" t="n">
        <v>27</v>
      </c>
    </row>
    <row r="13">
      <c r="A13" s="22" t="inlineStr">
        <is>
          <t>Kaiapoi</t>
        </is>
      </c>
      <c r="B13" s="264" t="n">
        <v>647.55</v>
      </c>
      <c r="C13" s="23" t="n">
        <v>10</v>
      </c>
    </row>
    <row r="14">
      <c r="A14" s="22" t="inlineStr">
        <is>
          <t>Wellington</t>
        </is>
      </c>
      <c r="B14" s="264" t="n">
        <v>3993.55</v>
      </c>
      <c r="C14" s="23" t="n">
        <v>17</v>
      </c>
    </row>
    <row r="15">
      <c r="A15" s="22" t="inlineStr">
        <is>
          <t>Levin</t>
        </is>
      </c>
      <c r="B15" s="264" t="n">
        <v>6646.52</v>
      </c>
      <c r="C15" s="23" t="n">
        <v>25</v>
      </c>
    </row>
    <row r="16">
      <c r="A16" s="22" t="inlineStr">
        <is>
          <t>Northshore</t>
        </is>
      </c>
      <c r="B16" s="264" t="n">
        <v>13913.68</v>
      </c>
      <c r="C16" s="23" t="n">
        <v>49</v>
      </c>
      <c r="D16" s="24" t="n"/>
    </row>
    <row r="17">
      <c r="A17" s="22" t="inlineStr">
        <is>
          <t>Blenheim</t>
        </is>
      </c>
      <c r="B17" s="264" t="n">
        <v>2974.05</v>
      </c>
      <c r="C17" s="23" t="n">
        <v>15</v>
      </c>
      <c r="D17" s="24" t="n"/>
    </row>
    <row r="18">
      <c r="A18" s="22" t="inlineStr">
        <is>
          <t>Cromwell</t>
        </is>
      </c>
      <c r="B18" s="264" t="n">
        <v>1561.97</v>
      </c>
      <c r="C18" s="23" t="n">
        <v>10</v>
      </c>
      <c r="D18" s="24" t="n"/>
    </row>
    <row r="19">
      <c r="A19" s="22" t="inlineStr">
        <is>
          <t>Dunedin</t>
        </is>
      </c>
      <c r="B19" s="264" t="n">
        <v>2690.17</v>
      </c>
      <c r="C19" s="23" t="n">
        <v>16</v>
      </c>
      <c r="D19" s="25" t="n"/>
    </row>
    <row r="20">
      <c r="A20" s="22" t="inlineStr">
        <is>
          <t>Invercargill</t>
        </is>
      </c>
      <c r="B20" s="264" t="n">
        <v>4475.41</v>
      </c>
      <c r="C20" s="23" t="n">
        <v>12</v>
      </c>
      <c r="D20" s="25" t="n"/>
    </row>
    <row r="21">
      <c r="A21" s="22" t="inlineStr">
        <is>
          <t>Timaru</t>
        </is>
      </c>
      <c r="B21" s="264" t="n">
        <v>2354.03</v>
      </c>
      <c r="C21" s="23" t="n">
        <v>15</v>
      </c>
    </row>
    <row r="22">
      <c r="A22" s="22" t="inlineStr">
        <is>
          <t>Taupo</t>
        </is>
      </c>
      <c r="B22" s="264" t="n">
        <v>227.83</v>
      </c>
      <c r="C22" s="23" t="n">
        <v>1</v>
      </c>
      <c r="D22" s="25" t="n"/>
    </row>
    <row r="23">
      <c r="A23" s="22" t="inlineStr">
        <is>
          <t>Demo Yard</t>
        </is>
      </c>
      <c r="B23" s="264" t="n">
        <v>0</v>
      </c>
      <c r="C23" s="23" t="n">
        <v>0</v>
      </c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</row>
    <row r="25">
      <c r="B25" s="228" t="n"/>
      <c r="C25" s="18" t="n"/>
    </row>
    <row r="26">
      <c r="A26" s="2" t="inlineStr">
        <is>
          <t>Total Daily Purchases</t>
        </is>
      </c>
      <c r="B26" s="231" t="n"/>
      <c r="C26" s="6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2123.52</v>
      </c>
    </row>
    <row r="27">
      <c r="A27" s="2" t="inlineStr">
        <is>
          <t xml:space="preserve">Daily Projected Purchases </t>
        </is>
      </c>
      <c r="B27" s="231" t="n"/>
      <c r="C27" s="61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6634.61</v>
      </c>
    </row>
    <row r="28" ht="15" customHeight="1" thickBot="1">
      <c r="B28" s="228" t="n"/>
      <c r="C28" s="6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64" t="n">
        <v>757374.42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/>
    </row>
    <row r="31">
      <c r="A31" s="3" t="inlineStr">
        <is>
          <t xml:space="preserve">Projected Total Purchases MTD </t>
        </is>
      </c>
      <c r="B31" s="233" t="n"/>
      <c r="C31" s="64">
        <f>T5</f>
        <v/>
      </c>
      <c r="J31" s="267" t="n"/>
    </row>
    <row r="32" ht="15" customHeight="1" thickBot="1">
      <c r="B32" s="228" t="n"/>
      <c r="C32" s="6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66" t="n">
        <v>2207.31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6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6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6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364.1</v>
      </c>
    </row>
    <row r="39">
      <c r="A39" s="40" t="inlineStr">
        <is>
          <t xml:space="preserve">Combined Projected Total Purchases MTD </t>
        </is>
      </c>
      <c r="B39" s="235" t="n"/>
      <c r="C39" s="6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1971.09</v>
      </c>
    </row>
    <row r="40" ht="15" customHeight="1" thickBot="1">
      <c r="B40" s="228" t="n"/>
      <c r="C40" s="6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318.53</v>
      </c>
    </row>
    <row r="42">
      <c r="A42" s="6" t="inlineStr">
        <is>
          <t xml:space="preserve">Total Suppliers MTD </t>
        </is>
      </c>
      <c r="B42" s="236" t="n"/>
      <c r="C42" s="68" t="n">
        <v>2302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995.22</v>
      </c>
    </row>
    <row r="43">
      <c r="B43" s="228" t="n"/>
      <c r="C43" s="63" t="n"/>
    </row>
    <row r="44">
      <c r="A44" s="7" t="inlineStr">
        <is>
          <t xml:space="preserve">Total Sales MTD </t>
        </is>
      </c>
      <c r="B44" s="237" t="n"/>
      <c r="C44" s="69" t="n">
        <v>302124.19</v>
      </c>
    </row>
    <row r="45">
      <c r="B45" s="228" t="n"/>
      <c r="C45" s="18" t="n"/>
    </row>
  </sheetData>
  <pageMargins left="0.7" right="0.7" top="0.75" bottom="0.75" header="0.3" footer="0.3"/>
  <drawing r:id="rId1"/>
</worksheet>
</file>

<file path=xl/worksheets/sheet2.xml><?xml version="1.0" encoding="utf-8"?>
<worksheet xmlns:r="http://schemas.openxmlformats.org/officeDocument/2006/relationships" xmlns="http://schemas.openxmlformats.org/spreadsheetml/2006/main">
  <sheetPr codeName="Sheet2">
    <outlinePr summaryBelow="1" summaryRight="1"/>
    <pageSetUpPr/>
  </sheetPr>
  <dimension ref="A1:Z45"/>
  <sheetViews>
    <sheetView topLeftCell="A16" zoomScale="87" zoomScaleNormal="87" workbookViewId="0">
      <selection activeCell="C36" sqref="C36"/>
    </sheetView>
  </sheetViews>
  <sheetFormatPr baseColWidth="8" defaultRowHeight="14.5"/>
  <cols>
    <col width="27.453125" customWidth="1" min="1" max="1"/>
    <col width="30.08984375" customWidth="1" min="2" max="2"/>
    <col width="17.453125" customWidth="1" min="3" max="3"/>
    <col width="12.6328125" customWidth="1" min="10" max="10"/>
    <col width="21.453125" customWidth="1" min="18" max="18"/>
    <col width="17.08984375" customWidth="1" min="20" max="20"/>
  </cols>
  <sheetData>
    <row r="1">
      <c r="A1" s="16" t="inlineStr">
        <is>
          <t xml:space="preserve">Total Company Daily Intake </t>
        </is>
      </c>
      <c r="B1" s="17" t="n">
        <v>45253</v>
      </c>
      <c r="C1" s="18" t="n"/>
      <c r="O1" s="199" t="n"/>
      <c r="P1" s="199" t="n"/>
      <c r="Q1" s="199" t="n"/>
      <c r="S1" s="199" t="n"/>
      <c r="T1" s="199" t="n"/>
    </row>
    <row r="2">
      <c r="B2" s="18" t="n"/>
      <c r="C2" s="18" t="n"/>
      <c r="O2" s="199" t="n"/>
      <c r="P2" s="199" t="n"/>
      <c r="Q2" s="199" t="n"/>
      <c r="S2" s="199" t="n"/>
      <c r="T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O3" s="199" t="n"/>
      <c r="P3" s="199" t="n"/>
      <c r="Q3" s="199" t="n"/>
      <c r="R3" t="inlineStr">
        <is>
          <t>days</t>
        </is>
      </c>
      <c r="S3" s="199" t="n">
        <v>17</v>
      </c>
      <c r="T3" s="199">
        <f>S3*210000</f>
        <v/>
      </c>
    </row>
    <row r="4">
      <c r="A4" s="22" t="inlineStr">
        <is>
          <t>Takanini</t>
        </is>
      </c>
      <c r="B4" s="216" t="n">
        <v>49764.78</v>
      </c>
      <c r="C4" s="23" t="n">
        <v>57</v>
      </c>
      <c r="O4" s="199" t="n"/>
      <c r="P4" s="199" t="n"/>
      <c r="Q4" s="199" t="n"/>
      <c r="R4" t="inlineStr">
        <is>
          <t>staturday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16" t="n">
        <v>7811.34</v>
      </c>
      <c r="C5" s="23" t="n">
        <v>34</v>
      </c>
      <c r="O5" s="199" t="n"/>
      <c r="P5" s="199" t="n"/>
      <c r="Q5" s="199" t="n"/>
      <c r="S5" s="199" t="n"/>
      <c r="T5" s="217">
        <f>SUM(T3:T4)</f>
        <v/>
      </c>
    </row>
    <row r="6">
      <c r="A6" s="22" t="inlineStr">
        <is>
          <t>Whangarei</t>
        </is>
      </c>
      <c r="B6" s="216" t="n">
        <v>3125.97</v>
      </c>
      <c r="C6" s="23" t="n">
        <v>39</v>
      </c>
      <c r="O6" s="199" t="n"/>
      <c r="P6" s="199" t="n"/>
      <c r="Q6" s="199" t="n"/>
      <c r="S6" s="199" t="n"/>
      <c r="T6" s="217" t="n"/>
    </row>
    <row r="7">
      <c r="A7" s="22" t="inlineStr">
        <is>
          <t>West Auckland</t>
        </is>
      </c>
      <c r="B7" s="216" t="n">
        <v>4697.38</v>
      </c>
      <c r="C7" s="23" t="n">
        <v>23</v>
      </c>
      <c r="O7" s="199" t="n"/>
      <c r="P7" s="199" t="n"/>
      <c r="Q7" s="199" t="n"/>
      <c r="R7" t="inlineStr">
        <is>
          <t xml:space="preserve">total brokered days </t>
        </is>
      </c>
      <c r="S7" s="199" t="n">
        <v>17</v>
      </c>
      <c r="T7" s="199">
        <f>S7*35000</f>
        <v/>
      </c>
    </row>
    <row r="8">
      <c r="A8" s="22" t="inlineStr">
        <is>
          <t>Penrose</t>
        </is>
      </c>
      <c r="B8" s="216" t="n">
        <v>1339.34</v>
      </c>
      <c r="C8" s="23" t="n">
        <v>22</v>
      </c>
      <c r="O8" s="199" t="n"/>
      <c r="P8" s="199" t="n"/>
      <c r="Q8" s="199" t="n"/>
      <c r="S8" s="199" t="n"/>
      <c r="T8" s="199" t="n"/>
    </row>
    <row r="9">
      <c r="A9" s="22" t="inlineStr">
        <is>
          <t>East Tamaki</t>
        </is>
      </c>
      <c r="B9" s="216" t="n">
        <v>2483.05</v>
      </c>
      <c r="C9" s="23" t="n">
        <v>29</v>
      </c>
      <c r="O9" s="199" t="n"/>
      <c r="P9" s="199" t="n"/>
      <c r="Q9" s="199" t="n"/>
      <c r="S9" s="199" t="n"/>
      <c r="T9" s="199" t="n"/>
    </row>
    <row r="10">
      <c r="A10" s="22" t="inlineStr">
        <is>
          <t>Otahuhu</t>
        </is>
      </c>
      <c r="B10" s="216" t="n">
        <v>2925.03</v>
      </c>
      <c r="C10" s="23" t="n">
        <v>30</v>
      </c>
      <c r="O10" s="199" t="n"/>
      <c r="P10" s="199" t="n"/>
      <c r="Q10" s="199" t="n"/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16" t="n">
        <v>4897.63</v>
      </c>
      <c r="C11" s="23" t="n">
        <v>27</v>
      </c>
      <c r="O11" s="199" t="n"/>
      <c r="P11" s="199" t="n"/>
      <c r="Q11" s="199" t="n"/>
      <c r="S11" s="199" t="n"/>
      <c r="T11" s="199" t="n"/>
    </row>
    <row r="12">
      <c r="A12" s="22" t="inlineStr">
        <is>
          <t>Christchurch</t>
        </is>
      </c>
      <c r="B12" s="216" t="n">
        <v>21845.69</v>
      </c>
      <c r="C12" s="23" t="n">
        <v>11</v>
      </c>
      <c r="O12" s="199" t="n"/>
      <c r="P12" s="199" t="n"/>
      <c r="Q12" s="199" t="n"/>
      <c r="S12" s="199" t="n"/>
      <c r="T12" s="199" t="n"/>
    </row>
    <row r="13">
      <c r="A13" s="22" t="inlineStr">
        <is>
          <t>Kaiapoi</t>
        </is>
      </c>
      <c r="B13" s="216" t="n">
        <v>1193.13</v>
      </c>
      <c r="C13" s="23" t="n">
        <v>12</v>
      </c>
      <c r="O13" s="199" t="n"/>
      <c r="P13" s="199" t="n"/>
      <c r="Q13" s="199" t="n"/>
      <c r="S13" s="199" t="n"/>
      <c r="T13" s="199" t="n"/>
    </row>
    <row r="14">
      <c r="A14" s="22" t="inlineStr">
        <is>
          <t>Wellington</t>
        </is>
      </c>
      <c r="B14" s="216" t="n">
        <v>4035.92</v>
      </c>
      <c r="C14" s="23" t="n">
        <v>14</v>
      </c>
      <c r="O14" s="199" t="n"/>
      <c r="P14" s="199" t="n"/>
      <c r="Q14" s="199" t="n"/>
      <c r="S14" s="199" t="n"/>
      <c r="T14" s="199" t="n"/>
    </row>
    <row r="15">
      <c r="A15" s="22" t="inlineStr">
        <is>
          <t>Levin</t>
        </is>
      </c>
      <c r="B15" s="216" t="n">
        <v>3106.29</v>
      </c>
      <c r="C15" s="23" t="n">
        <v>25</v>
      </c>
      <c r="O15" s="199" t="n"/>
      <c r="P15" s="199" t="n"/>
      <c r="Q15" s="199" t="n"/>
      <c r="S15" s="199" t="n"/>
      <c r="T15" s="199" t="n"/>
    </row>
    <row r="16">
      <c r="A16" s="22" t="inlineStr">
        <is>
          <t>Northshore</t>
        </is>
      </c>
      <c r="B16" s="216" t="n">
        <v>10592.81</v>
      </c>
      <c r="C16" s="23" t="n">
        <v>64</v>
      </c>
      <c r="D16" s="24" t="n"/>
      <c r="O16" s="199" t="n"/>
      <c r="P16" s="199" t="n"/>
      <c r="Q16" s="199" t="n"/>
      <c r="S16" s="199" t="n"/>
      <c r="T16" s="199" t="n"/>
    </row>
    <row r="17">
      <c r="A17" s="22" t="inlineStr">
        <is>
          <t>Blenheim</t>
        </is>
      </c>
      <c r="B17" s="216" t="n">
        <v>3564.41</v>
      </c>
      <c r="C17" s="23" t="n">
        <v>13</v>
      </c>
      <c r="D17" s="24" t="n"/>
      <c r="O17" s="199" t="n"/>
      <c r="P17" s="199" t="n"/>
      <c r="Q17" s="199" t="n"/>
      <c r="S17" s="199" t="n"/>
      <c r="T17" s="199" t="n"/>
    </row>
    <row r="18">
      <c r="A18" s="22" t="inlineStr">
        <is>
          <t>Cromwell</t>
        </is>
      </c>
      <c r="B18" s="216" t="n">
        <v>8186.2</v>
      </c>
      <c r="C18" s="23" t="n">
        <v>12</v>
      </c>
      <c r="D18" s="24" t="n"/>
      <c r="O18" s="199" t="n"/>
      <c r="P18" s="199" t="n"/>
      <c r="Q18" s="199" t="n"/>
      <c r="S18" s="199" t="n"/>
      <c r="T18" s="199" t="n"/>
    </row>
    <row r="19">
      <c r="A19" s="22" t="inlineStr">
        <is>
          <t>Dunedin</t>
        </is>
      </c>
      <c r="B19" s="216" t="n">
        <v>13511.83</v>
      </c>
      <c r="C19" s="23" t="n">
        <v>9</v>
      </c>
      <c r="D19" s="25" t="n"/>
      <c r="O19" s="199" t="n"/>
      <c r="P19" s="199" t="n"/>
      <c r="Q19" s="199" t="n"/>
      <c r="S19" s="199" t="n"/>
      <c r="T19" s="199" t="n"/>
    </row>
    <row r="20">
      <c r="A20" s="22" t="inlineStr">
        <is>
          <t>Invercargill</t>
        </is>
      </c>
      <c r="B20" s="216" t="n">
        <v>6827.67</v>
      </c>
      <c r="C20" s="23" t="n">
        <v>14</v>
      </c>
      <c r="D20" s="25" t="n"/>
      <c r="O20" s="199" t="n"/>
      <c r="P20" s="199" t="n"/>
      <c r="Q20" s="199" t="n"/>
      <c r="S20" s="199" t="n"/>
      <c r="T20" s="199" t="n"/>
    </row>
    <row r="21">
      <c r="A21" s="22" t="inlineStr">
        <is>
          <t>Timaru</t>
        </is>
      </c>
      <c r="B21" s="216" t="n">
        <v>3590.76</v>
      </c>
      <c r="C21" s="23" t="n">
        <v>19</v>
      </c>
      <c r="O21" s="199" t="n"/>
      <c r="P21" s="199" t="n"/>
      <c r="Q21" s="199" t="n"/>
      <c r="S21" s="199" t="n"/>
      <c r="T21" s="199" t="n"/>
    </row>
    <row r="22">
      <c r="A22" s="22" t="inlineStr">
        <is>
          <t>Taupo</t>
        </is>
      </c>
      <c r="B22" s="216" t="n">
        <v>0</v>
      </c>
      <c r="C22" s="23" t="n">
        <v>0</v>
      </c>
      <c r="D22" s="25" t="n"/>
      <c r="O22" s="199" t="n"/>
      <c r="P22" s="199" t="n"/>
      <c r="Q22" s="199" t="n"/>
      <c r="S22" s="199" t="n"/>
      <c r="T22" s="199" t="n"/>
    </row>
    <row r="23">
      <c r="A23" s="22" t="inlineStr">
        <is>
          <t>Demo Yard</t>
        </is>
      </c>
      <c r="B23" s="216" t="n">
        <v>1040</v>
      </c>
      <c r="C23" s="23" t="n">
        <v>2</v>
      </c>
      <c r="O23" s="199" t="n"/>
      <c r="P23" s="199" t="n"/>
      <c r="Q23" s="199" t="n"/>
      <c r="S23" s="199" t="n"/>
      <c r="T23" s="199" t="n"/>
    </row>
    <row r="24" ht="15" customHeight="1" thickBot="1">
      <c r="A24" s="19" t="inlineStr">
        <is>
          <t>Total company daily intake</t>
        </is>
      </c>
      <c r="B24" s="218">
        <f>SUM(B4:B23)</f>
        <v/>
      </c>
      <c r="C24" s="26">
        <f>SUM(C4:C23)</f>
        <v/>
      </c>
      <c r="O24" s="199" t="n"/>
      <c r="P24" s="199" t="n"/>
      <c r="Q24" s="199" t="n"/>
      <c r="S24" s="199" t="n"/>
      <c r="T24" s="199" t="n"/>
    </row>
    <row r="25">
      <c r="B25" s="18" t="n"/>
      <c r="C25" s="18" t="n"/>
      <c r="O25" s="199" t="n"/>
      <c r="P25" s="199" t="n"/>
      <c r="Q25" s="199" t="n"/>
      <c r="S25" s="199" t="n"/>
      <c r="T25" s="199" t="n"/>
    </row>
    <row r="26">
      <c r="A26" s="2" t="inlineStr">
        <is>
          <t>Total Daily Purchases</t>
        </is>
      </c>
      <c r="B26" s="27" t="n"/>
      <c r="C26" s="28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2828.69</v>
      </c>
      <c r="O26" s="199" t="n"/>
      <c r="P26" s="199" t="n"/>
      <c r="Q26" s="199" t="n"/>
      <c r="S26" s="199" t="n"/>
      <c r="T26" s="199" t="n"/>
    </row>
    <row r="27">
      <c r="A27" s="2" t="inlineStr">
        <is>
          <t xml:space="preserve">Daily Projected Purchases </t>
        </is>
      </c>
      <c r="B27" s="27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36001.21</v>
      </c>
      <c r="O27" s="199" t="n"/>
      <c r="P27" s="199" t="n"/>
      <c r="Q27" s="199" t="n"/>
      <c r="S27" s="199" t="n"/>
      <c r="T27" s="199" t="n"/>
    </row>
    <row r="28" ht="15" customHeight="1" thickBot="1">
      <c r="B28" s="18" t="n"/>
      <c r="C28" s="33">
        <f>SUM(C26-C27)</f>
        <v/>
      </c>
      <c r="J28" s="199" t="n"/>
      <c r="M28" s="199" t="n"/>
      <c r="O28" s="199" t="n"/>
      <c r="P28" s="199" t="n"/>
      <c r="Q28" s="199" t="n"/>
      <c r="S28" s="199" t="n"/>
      <c r="T28" s="199" t="n"/>
    </row>
    <row r="29" ht="15" customHeight="1" thickTop="1">
      <c r="B29" s="1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  <c r="O29" s="199" t="n"/>
      <c r="P29" s="199" t="n"/>
      <c r="Q29" s="199" t="n"/>
      <c r="S29" s="199" t="n"/>
      <c r="T29" s="199" t="n"/>
    </row>
    <row r="30">
      <c r="A30" s="3" t="inlineStr">
        <is>
          <t xml:space="preserve">Total Purchases MTD </t>
        </is>
      </c>
      <c r="B30" s="31" t="n"/>
      <c r="C30" s="32" t="n">
        <v>3848934.74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  <c r="M30" s="220" t="n"/>
      <c r="O30" s="199" t="n"/>
      <c r="P30" s="199" t="n"/>
      <c r="Q30" s="199" t="n"/>
      <c r="S30" s="199" t="n"/>
      <c r="T30" s="199" t="n"/>
    </row>
    <row r="31">
      <c r="A31" s="3" t="inlineStr">
        <is>
          <t xml:space="preserve">Projected Total Purchases MTD </t>
        </is>
      </c>
      <c r="B31" s="31" t="n"/>
      <c r="C31" s="32">
        <f>210000+210000+210000+70000+210000+210000+210000+210000+210000+70000+210000+210000+210000+210000+210000+70000+210000+210000+210000+210000</f>
        <v/>
      </c>
      <c r="J31" s="199" t="n"/>
      <c r="O31" s="199" t="n"/>
      <c r="P31" s="199" t="n"/>
      <c r="Q31" s="199" t="n"/>
      <c r="S31" s="199" t="n"/>
      <c r="T31" s="199" t="n"/>
    </row>
    <row r="32" ht="15" customHeight="1" thickBot="1">
      <c r="B32" s="1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  <c r="O32" s="199" t="n"/>
      <c r="P32" s="199" t="n"/>
      <c r="Q32" s="199" t="n"/>
      <c r="S32" s="199" t="n"/>
      <c r="T32" s="199" t="n"/>
    </row>
    <row r="33" ht="15" customHeight="1" thickTop="1">
      <c r="B33" s="1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  <c r="O33" s="199" t="n"/>
      <c r="P33" s="199" t="n"/>
      <c r="Q33" s="199" t="n"/>
      <c r="S33" s="199" t="n"/>
      <c r="T33" s="199" t="n"/>
    </row>
    <row r="34">
      <c r="A34" s="36" t="inlineStr">
        <is>
          <t xml:space="preserve">Total Brokered Purchases MTD </t>
        </is>
      </c>
      <c r="B34" s="37" t="n"/>
      <c r="C34" s="38" t="n">
        <v>268703.26</v>
      </c>
      <c r="J34" s="199" t="n"/>
      <c r="O34" s="199" t="n"/>
      <c r="P34" s="199" t="n"/>
      <c r="Q34" s="199" t="n"/>
      <c r="S34" s="199" t="n"/>
      <c r="T34" s="199" t="n"/>
    </row>
    <row r="35">
      <c r="A35" s="36" t="inlineStr">
        <is>
          <t xml:space="preserve">Projected Total Brokered Purchases MTD </t>
        </is>
      </c>
      <c r="B35" s="37" t="n"/>
      <c r="C35" s="38">
        <f>17*35000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  <c r="O35" s="199" t="n"/>
      <c r="P35" s="199" t="n"/>
      <c r="Q35" s="199" t="n"/>
      <c r="S35" s="199" t="n"/>
      <c r="T35" s="199" t="n"/>
    </row>
    <row r="36" ht="15" customHeight="1" thickBot="1">
      <c r="B36" s="1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  <c r="O36" s="199" t="n"/>
      <c r="P36" s="199" t="n"/>
      <c r="Q36" s="199" t="n"/>
      <c r="S36" s="199" t="n"/>
      <c r="T36" s="199" t="n"/>
    </row>
    <row r="37" ht="15" customHeight="1" thickTop="1">
      <c r="B37" s="18" t="n"/>
      <c r="C37" s="35" t="n"/>
      <c r="J37" s="199" t="n"/>
      <c r="O37" s="199" t="n"/>
      <c r="P37" s="199" t="n"/>
      <c r="Q37" s="199" t="n"/>
      <c r="S37" s="199" t="n"/>
      <c r="T37" s="199" t="n"/>
    </row>
    <row r="38">
      <c r="A38" s="40" t="inlineStr">
        <is>
          <t xml:space="preserve">Combined Total Purchases MTD </t>
        </is>
      </c>
      <c r="B38" s="41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309.61</v>
      </c>
      <c r="O38" s="199" t="n"/>
      <c r="P38" s="199" t="n"/>
      <c r="Q38" s="199" t="n"/>
      <c r="S38" s="199" t="n"/>
      <c r="T38" s="199" t="n"/>
    </row>
    <row r="39">
      <c r="A39" s="40" t="inlineStr">
        <is>
          <t xml:space="preserve">Combined Projected Total Purchases MTD </t>
        </is>
      </c>
      <c r="B39" s="41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7767.83</v>
      </c>
      <c r="O39" s="199" t="n"/>
      <c r="P39" s="199" t="n"/>
      <c r="Q39" s="199" t="n"/>
      <c r="S39" s="199" t="n"/>
      <c r="T39" s="199" t="n"/>
    </row>
    <row r="40" ht="15" customHeight="1" thickBot="1">
      <c r="B40" s="18" t="n"/>
      <c r="C40" s="33">
        <f>SUM(C38-C39)</f>
        <v/>
      </c>
      <c r="J40" s="199" t="n"/>
      <c r="O40" s="199" t="n"/>
      <c r="P40" s="199" t="n"/>
      <c r="Q40" s="199" t="n"/>
      <c r="S40" s="199" t="n"/>
      <c r="T40" s="199" t="n"/>
    </row>
    <row r="41" ht="15" customHeight="1" thickTop="1">
      <c r="B41" s="1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424.35</v>
      </c>
      <c r="O41" s="199" t="n"/>
      <c r="P41" s="199" t="n"/>
      <c r="Q41" s="199" t="n"/>
      <c r="S41" s="199" t="n"/>
      <c r="T41" s="199" t="n"/>
    </row>
    <row r="42">
      <c r="A42" s="6" t="inlineStr">
        <is>
          <t xml:space="preserve">Total Suppliers MTD </t>
        </is>
      </c>
      <c r="B42" s="44" t="n"/>
      <c r="C42" s="224" t="n">
        <v>9337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5400.42</v>
      </c>
      <c r="O42" s="199" t="n"/>
      <c r="P42" s="199" t="n"/>
      <c r="Q42" s="199" t="n"/>
      <c r="S42" s="199" t="n"/>
      <c r="T42" s="199" t="n"/>
    </row>
    <row r="43">
      <c r="B43" s="18" t="n"/>
      <c r="C43" s="18" t="n"/>
      <c r="O43" s="199" t="n"/>
      <c r="P43" s="199" t="n"/>
      <c r="Q43" s="199" t="n"/>
      <c r="S43" s="199" t="n"/>
      <c r="T43" s="199" t="n"/>
    </row>
    <row r="44">
      <c r="A44" s="7" t="inlineStr">
        <is>
          <t xml:space="preserve">Total Sales MTD </t>
        </is>
      </c>
      <c r="B44" s="45" t="n"/>
      <c r="C44" s="225" t="n">
        <v>4534019.66</v>
      </c>
      <c r="O44" s="199" t="n"/>
      <c r="P44" s="199" t="n"/>
      <c r="Q44" s="199" t="n"/>
      <c r="S44" s="199" t="n"/>
      <c r="T44" s="199" t="n"/>
    </row>
    <row r="45">
      <c r="B45" s="18" t="n"/>
      <c r="C45" s="18" t="n"/>
      <c r="O45" s="199" t="n"/>
      <c r="P45" s="199" t="n"/>
      <c r="Q45" s="199" t="n"/>
      <c r="S45" s="199" t="n"/>
      <c r="T45" s="199" t="n"/>
    </row>
  </sheetData>
  <pageMargins left="0.7" right="0.7" top="0.75" bottom="0.75" header="0.3" footer="0.3"/>
  <pageSetup orientation="portrait"/>
  <drawing r:id="rId1"/>
</worksheet>
</file>

<file path=xl/worksheets/sheet20.xml><?xml version="1.0" encoding="utf-8"?>
<worksheet xmlns:r="http://schemas.openxmlformats.org/officeDocument/2006/relationships" xmlns="http://schemas.openxmlformats.org/spreadsheetml/2006/main">
  <sheetPr codeName="Sheet20">
    <outlinePr summaryBelow="1" summaryRight="1"/>
    <pageSetUpPr/>
  </sheetPr>
  <dimension ref="A1:Z45"/>
  <sheetViews>
    <sheetView zoomScale="75" zoomScaleNormal="75" workbookViewId="0">
      <selection activeCell="B22" sqref="B22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style="199" min="10" max="10"/>
    <col width="19.08984375" customWidth="1" min="18" max="18"/>
    <col width="17.90625" customWidth="1" min="20" max="20"/>
  </cols>
  <sheetData>
    <row r="1">
      <c r="A1" s="70" t="inlineStr">
        <is>
          <t xml:space="preserve">Total Company Daily Intake </t>
        </is>
      </c>
      <c r="B1" s="71" t="n">
        <v>45267</v>
      </c>
      <c r="C1" s="73" t="n"/>
      <c r="E1" s="72" t="n"/>
      <c r="F1" s="72" t="n"/>
      <c r="G1" s="72" t="n"/>
      <c r="H1" s="72" t="n"/>
      <c r="I1" s="72" t="n"/>
      <c r="J1" s="72" t="n"/>
      <c r="K1" s="72" t="n"/>
      <c r="L1" s="72" t="n"/>
      <c r="M1" s="72" t="n"/>
      <c r="N1" s="72" t="n"/>
      <c r="O1" s="72" t="n"/>
      <c r="P1" s="72" t="n"/>
      <c r="Q1" s="72" t="n"/>
      <c r="R1" s="72" t="n"/>
      <c r="S1" s="72" t="n"/>
      <c r="T1" s="72" t="n"/>
      <c r="U1" s="72" t="n"/>
      <c r="V1" s="72" t="n"/>
      <c r="W1" s="72" t="n"/>
      <c r="X1" s="72" t="n"/>
      <c r="Y1" s="72" t="n"/>
      <c r="Z1" s="72" t="n"/>
    </row>
    <row r="2">
      <c r="A2" s="72" t="n"/>
      <c r="B2" s="73" t="n"/>
      <c r="C2" s="73" t="n"/>
      <c r="D2" s="72" t="n"/>
      <c r="E2" s="72" t="n"/>
      <c r="F2" s="72" t="n"/>
      <c r="G2" s="72" t="n"/>
      <c r="H2" s="72" t="n"/>
      <c r="I2" s="72" t="n"/>
      <c r="J2" s="72" t="n"/>
      <c r="K2" s="72" t="n"/>
      <c r="L2" s="72" t="n"/>
      <c r="M2" s="72" t="n"/>
      <c r="N2" s="72" t="n"/>
      <c r="O2" s="72" t="n"/>
      <c r="P2" s="72" t="n"/>
      <c r="Q2" s="72" t="n"/>
      <c r="R2" s="72" t="n"/>
      <c r="S2" s="72" t="n"/>
      <c r="T2" s="72" t="n"/>
      <c r="U2" s="72" t="n"/>
      <c r="V2" s="72" t="n"/>
      <c r="W2" s="72" t="n"/>
      <c r="X2" s="72" t="n"/>
      <c r="Y2" s="72" t="n"/>
      <c r="Z2" s="72" t="n"/>
    </row>
    <row r="3">
      <c r="A3" s="74" t="inlineStr">
        <is>
          <t>Branch</t>
        </is>
      </c>
      <c r="B3" s="75" t="inlineStr">
        <is>
          <t>Purchases incl. GST ($$$)</t>
        </is>
      </c>
      <c r="C3" s="75" t="inlineStr">
        <is>
          <t>No of Customers</t>
        </is>
      </c>
      <c r="D3" s="76" t="n"/>
      <c r="E3" s="72" t="n"/>
      <c r="F3" s="72" t="n"/>
      <c r="G3" s="72" t="n"/>
      <c r="H3" s="72" t="n"/>
      <c r="I3" s="72" t="n"/>
      <c r="J3" s="72" t="n"/>
      <c r="K3" s="72" t="n"/>
      <c r="L3" s="72" t="n"/>
      <c r="M3" s="72" t="n"/>
      <c r="N3" s="72" t="n"/>
      <c r="O3" s="72" t="n"/>
      <c r="P3" s="72" t="n"/>
      <c r="Q3" s="72" t="n"/>
      <c r="R3" s="72" t="inlineStr">
        <is>
          <t>days</t>
        </is>
      </c>
      <c r="S3" s="72" t="n">
        <v>5</v>
      </c>
      <c r="T3" s="77" t="n">
        <v>1050000</v>
      </c>
      <c r="U3" s="72" t="n"/>
      <c r="V3" s="72" t="n"/>
      <c r="W3" s="72" t="n"/>
      <c r="X3" s="72" t="n"/>
      <c r="Y3" s="72" t="n"/>
      <c r="Z3" s="72" t="n"/>
    </row>
    <row r="4">
      <c r="A4" s="78" t="inlineStr">
        <is>
          <t>Takanini</t>
        </is>
      </c>
      <c r="B4" s="273" t="n">
        <v>99561</v>
      </c>
      <c r="C4" s="79" t="n">
        <v>76</v>
      </c>
      <c r="D4" s="72" t="n"/>
      <c r="E4" s="72" t="n"/>
      <c r="F4" s="72" t="n"/>
      <c r="G4" s="72" t="n"/>
      <c r="H4" s="72" t="n"/>
      <c r="I4" s="72" t="n"/>
      <c r="J4" s="72" t="n"/>
      <c r="K4" s="72" t="n"/>
      <c r="L4" s="72" t="n"/>
      <c r="M4" s="72" t="n"/>
      <c r="N4" s="72" t="n"/>
      <c r="O4" s="72" t="n"/>
      <c r="P4" s="72" t="n"/>
      <c r="Q4" s="72" t="n"/>
      <c r="R4" s="72" t="inlineStr">
        <is>
          <t>staturday</t>
        </is>
      </c>
      <c r="S4" s="72" t="n">
        <v>1</v>
      </c>
      <c r="T4" s="77" t="n">
        <v>70000</v>
      </c>
      <c r="U4" s="72" t="n"/>
      <c r="V4" s="72" t="n"/>
      <c r="W4" s="72" t="n"/>
      <c r="X4" s="72" t="n"/>
      <c r="Y4" s="72" t="n"/>
      <c r="Z4" s="72" t="n"/>
    </row>
    <row r="5">
      <c r="A5" s="78" t="inlineStr">
        <is>
          <t>Kamo</t>
        </is>
      </c>
      <c r="B5" s="273" t="n">
        <v>9121</v>
      </c>
      <c r="C5" s="79" t="n">
        <v>25</v>
      </c>
      <c r="D5" s="72" t="n"/>
      <c r="E5" s="72" t="n"/>
      <c r="F5" s="72" t="n"/>
      <c r="G5" s="72" t="n"/>
      <c r="H5" s="72" t="n"/>
      <c r="I5" s="72" t="n"/>
      <c r="J5" s="72" t="n"/>
      <c r="K5" s="72" t="n"/>
      <c r="L5" s="72" t="n"/>
      <c r="M5" s="72" t="n"/>
      <c r="N5" s="72" t="n"/>
      <c r="O5" s="72" t="n"/>
      <c r="P5" s="72" t="n"/>
      <c r="Q5" s="72" t="n"/>
      <c r="R5" s="72" t="n"/>
      <c r="S5" s="72" t="n"/>
      <c r="T5" s="80" t="n">
        <v>1120000</v>
      </c>
      <c r="U5" s="72" t="n"/>
      <c r="V5" s="72" t="n"/>
      <c r="W5" s="72" t="n"/>
      <c r="X5" s="72" t="n"/>
      <c r="Y5" s="72" t="n"/>
      <c r="Z5" s="72" t="n"/>
    </row>
    <row r="6">
      <c r="A6" s="78" t="inlineStr">
        <is>
          <t>Whangarei</t>
        </is>
      </c>
      <c r="B6" s="273" t="n">
        <v>7129</v>
      </c>
      <c r="C6" s="79" t="n">
        <v>47</v>
      </c>
      <c r="D6" s="72" t="n"/>
      <c r="E6" s="72" t="n"/>
      <c r="F6" s="72" t="n"/>
      <c r="G6" s="72" t="n"/>
      <c r="H6" s="72" t="n"/>
      <c r="I6" s="72" t="n"/>
      <c r="J6" s="72" t="n"/>
      <c r="K6" s="72" t="n"/>
      <c r="L6" s="72" t="n"/>
      <c r="M6" s="72" t="n"/>
      <c r="N6" s="72" t="n"/>
      <c r="O6" s="72" t="n"/>
      <c r="P6" s="72" t="n"/>
      <c r="Q6" s="72" t="n"/>
      <c r="R6" s="72" t="n"/>
      <c r="S6" s="72" t="n"/>
      <c r="T6" s="76" t="n"/>
      <c r="U6" s="72" t="n"/>
      <c r="V6" s="72" t="n"/>
      <c r="W6" s="72" t="n"/>
      <c r="X6" s="72" t="n"/>
      <c r="Y6" s="72" t="n"/>
      <c r="Z6" s="72" t="n"/>
    </row>
    <row r="7">
      <c r="A7" s="78" t="inlineStr">
        <is>
          <t>West Auckland</t>
        </is>
      </c>
      <c r="B7" s="273" t="n">
        <v>10118</v>
      </c>
      <c r="C7" s="79" t="n">
        <v>27</v>
      </c>
      <c r="D7" s="72" t="n"/>
      <c r="E7" s="72" t="n"/>
      <c r="F7" s="72" t="n"/>
      <c r="G7" s="72" t="n"/>
      <c r="H7" s="72" t="n"/>
      <c r="I7" s="72" t="n"/>
      <c r="J7" s="72" t="n"/>
      <c r="K7" s="72" t="n"/>
      <c r="L7" s="72" t="n"/>
      <c r="M7" s="72" t="n"/>
      <c r="N7" s="72" t="n"/>
      <c r="O7" s="72" t="n"/>
      <c r="P7" s="72" t="n"/>
      <c r="Q7" s="72" t="n"/>
      <c r="R7" s="72" t="inlineStr">
        <is>
          <t xml:space="preserve">total brokered days </t>
        </is>
      </c>
      <c r="S7" s="72" t="n">
        <v>5</v>
      </c>
      <c r="T7" s="77" t="n">
        <v>175000</v>
      </c>
      <c r="U7" s="72" t="n"/>
      <c r="V7" s="72" t="n"/>
      <c r="W7" s="72" t="n"/>
      <c r="X7" s="72" t="n"/>
      <c r="Y7" s="72" t="n"/>
      <c r="Z7" s="72" t="n"/>
    </row>
    <row r="8">
      <c r="A8" s="78" t="inlineStr">
        <is>
          <t>Penrose</t>
        </is>
      </c>
      <c r="B8" s="273" t="n">
        <v>10897</v>
      </c>
      <c r="C8" s="79" t="n">
        <v>25</v>
      </c>
      <c r="D8" s="72" t="n"/>
      <c r="E8" s="72" t="n"/>
      <c r="F8" s="72" t="n"/>
      <c r="G8" s="72" t="n"/>
      <c r="H8" s="72" t="n"/>
      <c r="I8" s="72" t="n"/>
      <c r="J8" s="72" t="n"/>
      <c r="K8" s="72" t="n"/>
      <c r="L8" s="72" t="n"/>
      <c r="M8" s="72" t="n"/>
      <c r="N8" s="72" t="n"/>
      <c r="O8" s="72" t="n"/>
      <c r="P8" s="72" t="n"/>
      <c r="Q8" s="72" t="n"/>
      <c r="R8" s="72" t="n"/>
      <c r="S8" s="72" t="n"/>
      <c r="T8" s="72" t="n"/>
      <c r="U8" s="72" t="n"/>
      <c r="V8" s="72" t="n"/>
      <c r="W8" s="72" t="n"/>
      <c r="X8" s="72" t="n"/>
      <c r="Y8" s="72" t="n"/>
      <c r="Z8" s="72" t="n"/>
    </row>
    <row r="9">
      <c r="A9" s="78" t="inlineStr">
        <is>
          <t>East Tamaki</t>
        </is>
      </c>
      <c r="B9" s="273" t="n">
        <v>1715</v>
      </c>
      <c r="C9" s="79" t="n">
        <v>35</v>
      </c>
      <c r="D9" s="72" t="n"/>
      <c r="E9" s="72" t="n"/>
      <c r="F9" s="72" t="n"/>
      <c r="G9" s="72" t="n"/>
      <c r="H9" s="72" t="n"/>
      <c r="I9" s="72" t="n"/>
      <c r="J9" s="72" t="n"/>
      <c r="K9" s="72" t="n"/>
      <c r="L9" s="72" t="n"/>
      <c r="M9" s="72" t="n"/>
      <c r="N9" s="72" t="n"/>
      <c r="O9" s="72" t="n"/>
      <c r="P9" s="72" t="n"/>
      <c r="Q9" s="72" t="n"/>
      <c r="R9" s="72" t="n"/>
      <c r="S9" s="72" t="n"/>
      <c r="T9" s="72" t="n"/>
      <c r="U9" s="72" t="n"/>
      <c r="V9" s="72" t="n"/>
      <c r="W9" s="72" t="n"/>
      <c r="X9" s="72" t="n"/>
      <c r="Y9" s="72" t="n"/>
      <c r="Z9" s="72" t="n"/>
    </row>
    <row r="10">
      <c r="A10" s="78" t="inlineStr">
        <is>
          <t>Otahuhu</t>
        </is>
      </c>
      <c r="B10" s="273" t="n">
        <v>3941</v>
      </c>
      <c r="C10" s="79" t="n">
        <v>24</v>
      </c>
      <c r="D10" s="72" t="n"/>
      <c r="E10" s="72" t="n"/>
      <c r="F10" s="72" t="n"/>
      <c r="G10" s="72" t="n"/>
      <c r="H10" s="72" t="n"/>
      <c r="I10" s="72" t="n"/>
      <c r="J10" s="72" t="n"/>
      <c r="K10" s="72" t="n"/>
      <c r="L10" s="72" t="n"/>
      <c r="M10" s="72" t="n"/>
      <c r="N10" s="72" t="n"/>
      <c r="O10" s="72" t="n"/>
      <c r="P10" s="72" t="n"/>
      <c r="Q10" s="72" t="n"/>
      <c r="R10" s="72" t="n"/>
      <c r="S10" s="81" t="inlineStr">
        <is>
          <t>For Saturday's always use $70000 as Daily Projected Purchases and rest of the week $210000</t>
        </is>
      </c>
      <c r="T10" s="81" t="n"/>
      <c r="U10" s="81" t="n"/>
      <c r="V10" s="81" t="n"/>
      <c r="W10" s="81" t="n"/>
      <c r="X10" s="81" t="n"/>
      <c r="Y10" s="81" t="n"/>
      <c r="Z10" s="81" t="n"/>
    </row>
    <row r="11">
      <c r="A11" s="78" t="inlineStr">
        <is>
          <t>Hamilton</t>
        </is>
      </c>
      <c r="B11" s="273" t="n">
        <v>24822</v>
      </c>
      <c r="C11" s="79" t="n">
        <v>34</v>
      </c>
      <c r="D11" s="72" t="n"/>
      <c r="E11" s="72" t="n"/>
      <c r="F11" s="72" t="n"/>
      <c r="G11" s="72" t="n"/>
      <c r="H11" s="72" t="n"/>
      <c r="I11" s="72" t="n"/>
      <c r="J11" s="72" t="n"/>
      <c r="K11" s="72" t="n"/>
      <c r="L11" s="72" t="n"/>
      <c r="M11" s="72" t="n"/>
      <c r="N11" s="72" t="n"/>
      <c r="O11" s="72" t="n"/>
      <c r="P11" s="72" t="n"/>
      <c r="Q11" s="72" t="n"/>
      <c r="R11" s="72" t="n"/>
      <c r="S11" s="72" t="n"/>
      <c r="T11" s="72" t="n"/>
      <c r="U11" s="72" t="n"/>
      <c r="V11" s="72" t="n"/>
      <c r="W11" s="72" t="n"/>
      <c r="X11" s="72" t="n"/>
      <c r="Y11" s="72" t="n"/>
      <c r="Z11" s="72" t="n"/>
    </row>
    <row r="12">
      <c r="A12" s="78" t="inlineStr">
        <is>
          <t>Christchurch</t>
        </is>
      </c>
      <c r="B12" s="273" t="n">
        <v>15777</v>
      </c>
      <c r="C12" s="79" t="n">
        <v>16</v>
      </c>
      <c r="D12" s="72" t="n"/>
      <c r="E12" s="72" t="n"/>
      <c r="F12" s="72" t="n"/>
      <c r="G12" s="72" t="n"/>
      <c r="H12" s="72" t="n"/>
      <c r="I12" s="72" t="n"/>
      <c r="J12" s="72" t="n"/>
      <c r="K12" s="72" t="n"/>
      <c r="L12" s="72" t="n"/>
      <c r="M12" s="72" t="n"/>
      <c r="N12" s="72" t="n"/>
      <c r="O12" s="72" t="n"/>
      <c r="P12" s="72" t="n"/>
      <c r="Q12" s="72" t="n"/>
      <c r="R12" s="72" t="n"/>
      <c r="S12" s="72" t="n"/>
      <c r="T12" s="72" t="n"/>
      <c r="U12" s="72" t="n"/>
      <c r="V12" s="72" t="n"/>
      <c r="W12" s="72" t="n"/>
      <c r="X12" s="72" t="n"/>
      <c r="Y12" s="72" t="n"/>
      <c r="Z12" s="72" t="n"/>
    </row>
    <row r="13">
      <c r="A13" s="78" t="inlineStr">
        <is>
          <t>Kaiapoi</t>
        </is>
      </c>
      <c r="B13" s="273" t="n">
        <v>1060</v>
      </c>
      <c r="C13" s="79" t="n">
        <v>15</v>
      </c>
      <c r="D13" s="72" t="n"/>
      <c r="E13" s="72" t="n"/>
      <c r="F13" s="72" t="n"/>
      <c r="G13" s="72" t="n"/>
      <c r="H13" s="72" t="n"/>
      <c r="I13" s="72" t="n"/>
      <c r="J13" s="72" t="n"/>
      <c r="K13" s="72" t="n"/>
      <c r="L13" s="72" t="n"/>
      <c r="M13" s="72" t="n"/>
      <c r="N13" s="72" t="n"/>
      <c r="O13" s="72" t="n"/>
      <c r="P13" s="72" t="n"/>
      <c r="Q13" s="72" t="n"/>
      <c r="R13" s="72" t="n"/>
      <c r="S13" s="72" t="n"/>
      <c r="T13" s="72" t="n"/>
      <c r="U13" s="72" t="n"/>
      <c r="V13" s="72" t="n"/>
      <c r="W13" s="72" t="n"/>
      <c r="X13" s="72" t="n"/>
      <c r="Y13" s="72" t="n"/>
      <c r="Z13" s="72" t="n"/>
    </row>
    <row r="14">
      <c r="A14" s="78" t="inlineStr">
        <is>
          <t>Wellington</t>
        </is>
      </c>
      <c r="B14" s="273" t="n">
        <v>12599</v>
      </c>
      <c r="C14" s="79" t="n">
        <v>28</v>
      </c>
      <c r="D14" s="72" t="n"/>
      <c r="E14" s="72" t="n"/>
      <c r="F14" s="72" t="n"/>
      <c r="G14" s="72" t="n"/>
      <c r="H14" s="72" t="n"/>
      <c r="I14" s="72" t="n"/>
      <c r="J14" s="72" t="n"/>
      <c r="K14" s="72" t="n"/>
      <c r="L14" s="72" t="n"/>
      <c r="M14" s="72" t="n"/>
      <c r="N14" s="72" t="n"/>
      <c r="O14" s="72" t="n"/>
      <c r="P14" s="72" t="n"/>
      <c r="Q14" s="72" t="n"/>
      <c r="R14" s="72" t="n"/>
      <c r="S14" s="72" t="n"/>
      <c r="T14" s="72" t="n"/>
      <c r="U14" s="72" t="n"/>
      <c r="V14" s="72" t="n"/>
      <c r="W14" s="72" t="n"/>
      <c r="X14" s="72" t="n"/>
      <c r="Y14" s="72" t="n"/>
      <c r="Z14" s="72" t="n"/>
    </row>
    <row r="15">
      <c r="A15" s="78" t="inlineStr">
        <is>
          <t>Levin</t>
        </is>
      </c>
      <c r="B15" s="273" t="n">
        <v>20547</v>
      </c>
      <c r="C15" s="79" t="n">
        <v>27</v>
      </c>
      <c r="D15" s="72" t="n"/>
      <c r="E15" s="72" t="n"/>
      <c r="F15" s="72" t="n"/>
      <c r="G15" s="72" t="n"/>
      <c r="H15" s="72" t="n"/>
      <c r="I15" s="72" t="n"/>
      <c r="J15" s="72" t="n"/>
      <c r="K15" s="72" t="n"/>
      <c r="L15" s="72" t="n"/>
      <c r="M15" s="72" t="n"/>
      <c r="N15" s="72" t="n"/>
      <c r="O15" s="72" t="n"/>
      <c r="P15" s="72" t="n"/>
      <c r="Q15" s="72" t="n"/>
      <c r="R15" s="72" t="n"/>
      <c r="S15" s="72" t="n"/>
      <c r="T15" s="72" t="n"/>
      <c r="U15" s="72" t="n"/>
      <c r="V15" s="72" t="n"/>
      <c r="W15" s="72" t="n"/>
      <c r="X15" s="72" t="n"/>
      <c r="Y15" s="72" t="n"/>
      <c r="Z15" s="72" t="n"/>
    </row>
    <row r="16">
      <c r="A16" s="78" t="inlineStr">
        <is>
          <t>Northshore</t>
        </is>
      </c>
      <c r="B16" s="273" t="n">
        <v>13738</v>
      </c>
      <c r="C16" s="79" t="n">
        <v>61</v>
      </c>
      <c r="D16" s="72" t="n"/>
      <c r="E16" s="72" t="n"/>
      <c r="F16" s="72" t="n"/>
      <c r="G16" s="72" t="n"/>
      <c r="H16" s="72" t="n"/>
      <c r="I16" s="72" t="n"/>
      <c r="J16" s="72" t="n"/>
      <c r="K16" s="72" t="n"/>
      <c r="L16" s="72" t="n"/>
      <c r="M16" s="72" t="n"/>
      <c r="N16" s="72" t="n"/>
      <c r="O16" s="72" t="n"/>
      <c r="P16" s="72" t="n"/>
      <c r="Q16" s="72" t="n"/>
      <c r="R16" s="72" t="n"/>
      <c r="S16" s="72" t="n"/>
      <c r="T16" s="72" t="n"/>
      <c r="U16" s="72" t="n"/>
      <c r="V16" s="72" t="n"/>
      <c r="W16" s="72" t="n"/>
      <c r="X16" s="72" t="n"/>
      <c r="Y16" s="72" t="n"/>
      <c r="Z16" s="72" t="n"/>
    </row>
    <row r="17">
      <c r="A17" s="78" t="inlineStr">
        <is>
          <t>Blenheim</t>
        </is>
      </c>
      <c r="B17" s="273" t="n">
        <v>645</v>
      </c>
      <c r="C17" s="79" t="n">
        <v>10</v>
      </c>
      <c r="D17" s="72" t="n"/>
      <c r="E17" s="72" t="n"/>
      <c r="F17" s="72" t="n"/>
      <c r="G17" s="72" t="n"/>
      <c r="H17" s="72" t="n"/>
      <c r="I17" s="72" t="n"/>
      <c r="J17" s="72" t="n"/>
      <c r="K17" s="72" t="n"/>
      <c r="L17" s="72" t="n"/>
      <c r="M17" s="72" t="n"/>
      <c r="N17" s="72" t="n"/>
      <c r="O17" s="72" t="n"/>
      <c r="P17" s="72" t="n"/>
      <c r="Q17" s="72" t="n"/>
      <c r="R17" s="72" t="n"/>
      <c r="S17" s="72" t="n"/>
      <c r="T17" s="72" t="n"/>
      <c r="U17" s="72" t="n"/>
      <c r="V17" s="72" t="n"/>
      <c r="W17" s="72" t="n"/>
      <c r="X17" s="72" t="n"/>
      <c r="Y17" s="72" t="n"/>
      <c r="Z17" s="72" t="n"/>
    </row>
    <row r="18">
      <c r="A18" s="78" t="inlineStr">
        <is>
          <t>Cromwell</t>
        </is>
      </c>
      <c r="B18" s="273" t="n">
        <v>10806</v>
      </c>
      <c r="C18" s="79" t="n">
        <v>10</v>
      </c>
      <c r="D18" s="72" t="n"/>
      <c r="E18" s="72" t="n"/>
      <c r="F18" s="72" t="n"/>
      <c r="G18" s="72" t="n"/>
      <c r="H18" s="72" t="n"/>
      <c r="I18" s="72" t="n"/>
      <c r="J18" s="72" t="n"/>
      <c r="K18" s="72" t="n"/>
      <c r="L18" s="72" t="n"/>
      <c r="M18" s="72" t="n"/>
      <c r="N18" s="72" t="n"/>
      <c r="O18" s="72" t="n"/>
      <c r="P18" s="72" t="n"/>
      <c r="Q18" s="72" t="n"/>
      <c r="R18" s="72" t="n"/>
      <c r="S18" s="72" t="n"/>
      <c r="T18" s="72" t="n"/>
      <c r="U18" s="72" t="n"/>
      <c r="V18" s="72" t="n"/>
      <c r="W18" s="72" t="n"/>
      <c r="X18" s="72" t="n"/>
      <c r="Y18" s="72" t="n"/>
      <c r="Z18" s="72" t="n"/>
    </row>
    <row r="19">
      <c r="A19" s="78" t="inlineStr">
        <is>
          <t>Dunedin</t>
        </is>
      </c>
      <c r="B19" s="273" t="n">
        <v>1834</v>
      </c>
      <c r="C19" s="79" t="n">
        <v>10</v>
      </c>
      <c r="D19" s="72" t="n"/>
      <c r="E19" s="72" t="n"/>
      <c r="F19" s="72" t="n"/>
      <c r="G19" s="72" t="n"/>
      <c r="H19" s="72" t="n"/>
      <c r="I19" s="72" t="n"/>
      <c r="J19" s="72" t="n"/>
      <c r="K19" s="72" t="n"/>
      <c r="L19" s="72" t="n"/>
      <c r="M19" s="72" t="n"/>
      <c r="N19" s="72" t="n"/>
      <c r="O19" s="72" t="n"/>
      <c r="P19" s="72" t="n"/>
      <c r="Q19" s="72" t="n"/>
      <c r="R19" s="72" t="n"/>
      <c r="S19" s="72" t="n"/>
      <c r="T19" s="72" t="n"/>
      <c r="U19" s="72" t="n"/>
      <c r="V19" s="72" t="n"/>
      <c r="W19" s="72" t="n"/>
      <c r="X19" s="72" t="n"/>
      <c r="Y19" s="72" t="n"/>
      <c r="Z19" s="72" t="n"/>
    </row>
    <row r="20">
      <c r="A20" s="78" t="inlineStr">
        <is>
          <t>Invercargill</t>
        </is>
      </c>
      <c r="B20" s="273" t="n">
        <v>4382</v>
      </c>
      <c r="C20" s="79" t="n">
        <v>16</v>
      </c>
      <c r="D20" s="72" t="n"/>
      <c r="E20" s="72" t="n"/>
      <c r="F20" s="72" t="n"/>
      <c r="G20" s="72" t="n"/>
      <c r="H20" s="72" t="n"/>
      <c r="I20" s="72" t="n"/>
      <c r="J20" s="72" t="n"/>
      <c r="K20" s="72" t="n"/>
      <c r="L20" s="72" t="n"/>
      <c r="M20" s="72" t="n"/>
      <c r="N20" s="72" t="n"/>
      <c r="O20" s="72" t="n"/>
      <c r="P20" s="72" t="n"/>
      <c r="Q20" s="72" t="n"/>
      <c r="R20" s="72" t="n"/>
      <c r="S20" s="72" t="n"/>
      <c r="T20" s="72" t="n"/>
      <c r="U20" s="72" t="n"/>
      <c r="V20" s="72" t="n"/>
      <c r="W20" s="72" t="n"/>
      <c r="X20" s="72" t="n"/>
      <c r="Y20" s="72" t="n"/>
      <c r="Z20" s="72" t="n"/>
    </row>
    <row r="21">
      <c r="A21" s="78" t="inlineStr">
        <is>
          <t>Timaru</t>
        </is>
      </c>
      <c r="B21" s="273" t="n">
        <v>6647</v>
      </c>
      <c r="C21" s="79" t="n">
        <v>16</v>
      </c>
      <c r="D21" s="72" t="n"/>
      <c r="E21" s="72" t="n"/>
      <c r="F21" s="72" t="n"/>
      <c r="G21" s="72" t="n"/>
      <c r="H21" s="72" t="n"/>
      <c r="I21" s="72" t="n"/>
      <c r="J21" s="72" t="n"/>
      <c r="K21" s="72" t="n"/>
      <c r="L21" s="72" t="n"/>
      <c r="M21" s="72" t="n"/>
      <c r="N21" s="72" t="n"/>
      <c r="O21" s="72" t="n"/>
      <c r="P21" s="72" t="n"/>
      <c r="Q21" s="72" t="n"/>
      <c r="R21" s="72" t="n"/>
      <c r="S21" s="72" t="n"/>
      <c r="T21" s="72" t="n"/>
      <c r="U21" s="72" t="n"/>
      <c r="V21" s="72" t="n"/>
      <c r="W21" s="72" t="n"/>
      <c r="X21" s="72" t="n"/>
      <c r="Y21" s="72" t="n"/>
      <c r="Z21" s="72" t="n"/>
    </row>
    <row r="22">
      <c r="A22" s="78" t="inlineStr">
        <is>
          <t>Taupo</t>
        </is>
      </c>
      <c r="B22" s="273" t="n">
        <v>572</v>
      </c>
      <c r="C22" s="79" t="n">
        <v>2</v>
      </c>
      <c r="D22" s="72" t="n"/>
      <c r="E22" s="72" t="n"/>
      <c r="F22" s="72" t="n"/>
      <c r="G22" s="72" t="n"/>
      <c r="H22" s="72" t="n"/>
      <c r="I22" s="72" t="n"/>
      <c r="J22" s="72" t="n"/>
      <c r="K22" s="72" t="n"/>
      <c r="L22" s="72" t="n"/>
      <c r="M22" s="72" t="n"/>
      <c r="N22" s="72" t="n"/>
      <c r="O22" s="72" t="n"/>
      <c r="P22" s="72" t="n"/>
      <c r="Q22" s="72" t="n"/>
      <c r="R22" s="72" t="n"/>
      <c r="S22" s="72" t="n"/>
      <c r="T22" s="72" t="n"/>
      <c r="U22" s="72" t="n"/>
      <c r="V22" s="72" t="n"/>
      <c r="W22" s="72" t="n"/>
      <c r="X22" s="72" t="n"/>
      <c r="Y22" s="72" t="n"/>
      <c r="Z22" s="72" t="n"/>
    </row>
    <row r="23">
      <c r="A23" s="78" t="inlineStr">
        <is>
          <t>Demo Yard</t>
        </is>
      </c>
      <c r="B23" s="79" t="inlineStr">
        <is>
          <t xml:space="preserve">$-   </t>
        </is>
      </c>
      <c r="C23" s="79" t="n">
        <v>0</v>
      </c>
      <c r="D23" s="72" t="n"/>
      <c r="E23" s="72" t="n"/>
      <c r="F23" s="72" t="n"/>
      <c r="G23" s="72" t="n"/>
      <c r="H23" s="72" t="n"/>
      <c r="I23" s="72" t="n"/>
      <c r="J23" s="72" t="n"/>
      <c r="K23" s="72" t="n"/>
      <c r="L23" s="72" t="n"/>
      <c r="M23" s="72" t="n"/>
      <c r="N23" s="72" t="n"/>
      <c r="O23" s="72" t="n"/>
      <c r="P23" s="72" t="n"/>
      <c r="Q23" s="72" t="n"/>
      <c r="R23" s="72" t="n"/>
      <c r="S23" s="72" t="n"/>
      <c r="T23" s="72" t="n"/>
      <c r="U23" s="72" t="n"/>
      <c r="V23" s="72" t="n"/>
      <c r="W23" s="72" t="n"/>
      <c r="X23" s="72" t="n"/>
      <c r="Y23" s="72" t="n"/>
      <c r="Z23" s="72" t="n"/>
    </row>
    <row r="24" ht="15" customHeight="1" thickBot="1">
      <c r="A24" s="74" t="inlineStr">
        <is>
          <t>Total company daily intake</t>
        </is>
      </c>
      <c r="B24" s="274" t="n">
        <v>255910</v>
      </c>
      <c r="C24" s="82" t="n">
        <v>504</v>
      </c>
      <c r="D24" s="72" t="n"/>
      <c r="E24" s="72" t="n"/>
      <c r="F24" s="72" t="n"/>
      <c r="G24" s="72" t="n"/>
      <c r="H24" s="72" t="n"/>
      <c r="I24" s="72" t="n"/>
      <c r="J24" s="72" t="n"/>
      <c r="K24" s="72" t="n"/>
      <c r="L24" s="72" t="n"/>
      <c r="M24" s="72" t="n"/>
      <c r="N24" s="72" t="n"/>
      <c r="O24" s="72" t="n"/>
      <c r="P24" s="72" t="n"/>
      <c r="Q24" s="72" t="n"/>
      <c r="R24" s="72" t="n"/>
      <c r="S24" s="72" t="n"/>
      <c r="T24" s="72" t="n"/>
      <c r="U24" s="72" t="n"/>
      <c r="V24" s="72" t="n"/>
      <c r="W24" s="72" t="n"/>
      <c r="X24" s="72" t="n"/>
      <c r="Y24" s="72" t="n"/>
      <c r="Z24" s="72" t="n"/>
    </row>
    <row r="25">
      <c r="A25" s="72" t="n"/>
      <c r="B25" s="73" t="n"/>
      <c r="C25" s="73" t="n"/>
      <c r="D25" s="72" t="n"/>
      <c r="E25" s="72" t="n"/>
      <c r="F25" s="72" t="n"/>
      <c r="G25" s="72" t="n"/>
      <c r="H25" s="72" t="n"/>
      <c r="I25" s="72" t="n"/>
      <c r="J25" s="72" t="n"/>
      <c r="K25" s="72" t="n"/>
      <c r="L25" s="72" t="n"/>
      <c r="M25" s="72" t="n"/>
      <c r="N25" s="72" t="n"/>
      <c r="O25" s="72" t="n"/>
      <c r="P25" s="72" t="n"/>
      <c r="Q25" s="72" t="n"/>
      <c r="R25" s="72" t="n"/>
      <c r="S25" s="72" t="n"/>
      <c r="T25" s="72" t="n"/>
      <c r="U25" s="72" t="n"/>
      <c r="V25" s="72" t="n"/>
      <c r="W25" s="72" t="n"/>
      <c r="X25" s="72" t="n"/>
      <c r="Y25" s="72" t="n"/>
      <c r="Z25" s="72" t="n"/>
    </row>
    <row r="26">
      <c r="A26" s="83" t="inlineStr">
        <is>
          <t>Total Daily Purchases</t>
        </is>
      </c>
      <c r="B26" s="84" t="n"/>
      <c r="C26" s="84" t="n">
        <v>255910</v>
      </c>
      <c r="D26" s="72" t="n"/>
      <c r="E26" s="85" t="inlineStr">
        <is>
          <t>Total Daily Transport Charges</t>
        </is>
      </c>
      <c r="F26" s="85" t="n"/>
      <c r="G26" s="85" t="n"/>
      <c r="H26" s="85" t="n"/>
      <c r="I26" s="85" t="n"/>
      <c r="J26" s="86" t="n">
        <v>3106</v>
      </c>
      <c r="K26" s="72" t="n"/>
      <c r="L26" s="72" t="n"/>
      <c r="M26" s="72" t="n"/>
      <c r="N26" s="72" t="n"/>
      <c r="O26" s="72" t="n"/>
      <c r="P26" s="72" t="n"/>
      <c r="Q26" s="72" t="n"/>
      <c r="R26" s="72" t="n"/>
      <c r="S26" s="72" t="n"/>
      <c r="T26" s="72" t="n"/>
      <c r="U26" s="72" t="n"/>
      <c r="V26" s="72" t="n"/>
      <c r="W26" s="72" t="n"/>
      <c r="X26" s="72" t="n"/>
      <c r="Y26" s="72" t="n"/>
      <c r="Z26" s="72" t="n"/>
    </row>
    <row r="27">
      <c r="A27" s="83" t="inlineStr">
        <is>
          <t xml:space="preserve">Daily Projected Purchases </t>
        </is>
      </c>
      <c r="B27" s="84" t="n"/>
      <c r="C27" s="84" t="n">
        <v>210000</v>
      </c>
      <c r="D27" s="72" t="n"/>
      <c r="E27" s="85" t="inlineStr">
        <is>
          <t>Total Transport Charges MTD</t>
        </is>
      </c>
      <c r="F27" s="85" t="n"/>
      <c r="G27" s="85" t="n"/>
      <c r="H27" s="85" t="n"/>
      <c r="I27" s="85" t="n"/>
      <c r="J27" s="86" t="n">
        <v>9958</v>
      </c>
      <c r="K27" s="72" t="n"/>
      <c r="L27" s="72" t="n"/>
      <c r="M27" s="72" t="n"/>
      <c r="N27" s="72" t="n"/>
      <c r="O27" s="72" t="n"/>
      <c r="P27" s="72" t="n"/>
      <c r="Q27" s="72" t="n"/>
      <c r="R27" s="72" t="n"/>
      <c r="S27" s="72" t="n"/>
      <c r="T27" s="72" t="n"/>
      <c r="U27" s="72" t="n"/>
      <c r="V27" s="72" t="n"/>
      <c r="W27" s="72" t="n"/>
      <c r="X27" s="72" t="n"/>
      <c r="Y27" s="72" t="n"/>
      <c r="Z27" s="72" t="n"/>
    </row>
    <row r="28" ht="15" customHeight="1" thickBot="1">
      <c r="A28" s="72" t="n"/>
      <c r="B28" s="73" t="n"/>
      <c r="C28" s="87" t="n">
        <v>45910</v>
      </c>
      <c r="D28" s="72" t="n"/>
      <c r="E28" s="72" t="n"/>
      <c r="F28" s="72" t="n"/>
      <c r="G28" s="72" t="n"/>
      <c r="H28" s="72" t="n"/>
      <c r="I28" s="72" t="n"/>
      <c r="J28" s="72" t="n"/>
      <c r="K28" s="72" t="n"/>
      <c r="L28" s="72" t="n"/>
      <c r="M28" s="72" t="n"/>
      <c r="N28" s="72" t="n"/>
      <c r="O28" s="72" t="n"/>
      <c r="P28" s="72" t="n"/>
      <c r="Q28" s="72" t="n"/>
      <c r="R28" s="72" t="n"/>
      <c r="S28" s="72" t="n"/>
      <c r="T28" s="72" t="n"/>
      <c r="U28" s="72" t="n"/>
      <c r="V28" s="72" t="n"/>
      <c r="W28" s="72" t="n"/>
      <c r="X28" s="72" t="n"/>
      <c r="Y28" s="72" t="n"/>
      <c r="Z28" s="72" t="n"/>
    </row>
    <row r="29" ht="15" customHeight="1" thickTop="1">
      <c r="A29" s="72" t="n"/>
      <c r="B29" s="73" t="n"/>
      <c r="C29" s="73" t="n"/>
      <c r="D29" s="72" t="n"/>
      <c r="E29" s="88" t="inlineStr">
        <is>
          <t>Total Daily 1% Sorting Fee</t>
        </is>
      </c>
      <c r="F29" s="88" t="n"/>
      <c r="G29" s="88" t="n"/>
      <c r="H29" s="88" t="n"/>
      <c r="I29" s="88" t="n"/>
      <c r="J29" s="88" t="n"/>
      <c r="K29" s="72" t="n"/>
      <c r="L29" s="72" t="n"/>
      <c r="M29" s="72" t="n"/>
      <c r="N29" s="72" t="n"/>
      <c r="O29" s="72" t="n"/>
      <c r="P29" s="72" t="n"/>
      <c r="Q29" s="72" t="n"/>
      <c r="R29" s="72" t="n"/>
      <c r="S29" s="72" t="n"/>
      <c r="T29" s="72" t="n"/>
      <c r="U29" s="72" t="n"/>
      <c r="V29" s="72" t="n"/>
      <c r="W29" s="72" t="n"/>
      <c r="X29" s="72" t="n"/>
      <c r="Y29" s="72" t="n"/>
      <c r="Z29" s="72" t="n"/>
    </row>
    <row r="30">
      <c r="A30" s="89" t="inlineStr">
        <is>
          <t xml:space="preserve">Total Purchases MTD </t>
        </is>
      </c>
      <c r="B30" s="90" t="n"/>
      <c r="C30" s="90" t="n">
        <v>1124460</v>
      </c>
      <c r="D30" s="72" t="n"/>
      <c r="E30" s="88" t="inlineStr">
        <is>
          <t>Total 1% Sorting Fee MTD</t>
        </is>
      </c>
      <c r="F30" s="88" t="n"/>
      <c r="G30" s="88" t="n"/>
      <c r="H30" s="88" t="n"/>
      <c r="I30" s="88" t="n"/>
      <c r="J30" s="88" t="n">
        <v>7</v>
      </c>
      <c r="K30" s="72" t="n"/>
      <c r="L30" s="72" t="n"/>
      <c r="M30" s="72" t="n"/>
      <c r="N30" s="72" t="n"/>
      <c r="O30" s="72" t="n"/>
      <c r="P30" s="72" t="n"/>
      <c r="Q30" s="72" t="n"/>
      <c r="R30" s="72" t="n"/>
      <c r="S30" s="72" t="n"/>
      <c r="T30" s="72" t="n"/>
      <c r="U30" s="72" t="n"/>
      <c r="V30" s="72" t="n"/>
      <c r="W30" s="72" t="n"/>
      <c r="X30" s="72" t="n"/>
      <c r="Y30" s="72" t="n"/>
      <c r="Z30" s="72" t="n"/>
    </row>
    <row r="31">
      <c r="A31" s="89" t="inlineStr">
        <is>
          <t xml:space="preserve">Projected Total Purchases MTD </t>
        </is>
      </c>
      <c r="B31" s="90" t="n"/>
      <c r="C31" s="90" t="n">
        <v>1120000</v>
      </c>
      <c r="D31" s="72" t="n"/>
      <c r="E31" s="72" t="n"/>
      <c r="F31" s="72" t="n"/>
      <c r="G31" s="72" t="n"/>
      <c r="H31" s="72" t="n"/>
      <c r="I31" s="72" t="n"/>
      <c r="J31" s="72" t="n"/>
      <c r="K31" s="72" t="n"/>
      <c r="L31" s="72" t="n"/>
      <c r="M31" s="72" t="n"/>
      <c r="N31" s="72" t="n"/>
      <c r="O31" s="72" t="n"/>
      <c r="P31" s="72" t="n"/>
      <c r="Q31" s="72" t="n"/>
      <c r="R31" s="72" t="n"/>
      <c r="S31" s="72" t="n"/>
      <c r="T31" s="72" t="n"/>
      <c r="U31" s="72" t="n"/>
      <c r="V31" s="72" t="n"/>
      <c r="W31" s="72" t="n"/>
      <c r="X31" s="72" t="n"/>
      <c r="Y31" s="72" t="n"/>
      <c r="Z31" s="72" t="n"/>
    </row>
    <row r="32" ht="15" customHeight="1" thickBot="1">
      <c r="A32" s="72" t="n"/>
      <c r="B32" s="73" t="n"/>
      <c r="C32" s="87" t="n">
        <v>4460</v>
      </c>
      <c r="D32" s="72" t="n"/>
      <c r="E32" s="91" t="inlineStr">
        <is>
          <t>Total Daily Bin Hire Charge</t>
        </is>
      </c>
      <c r="F32" s="91" t="n"/>
      <c r="G32" s="91" t="n"/>
      <c r="H32" s="91" t="n"/>
      <c r="I32" s="91" t="n"/>
      <c r="J32" s="91" t="inlineStr">
        <is>
          <t>-</t>
        </is>
      </c>
      <c r="K32" s="72" t="n"/>
      <c r="L32" s="72" t="n"/>
      <c r="M32" s="72" t="n"/>
      <c r="N32" s="72" t="n"/>
      <c r="O32" s="72" t="n"/>
      <c r="P32" s="72" t="n"/>
      <c r="Q32" s="72" t="n"/>
      <c r="R32" s="72" t="n"/>
      <c r="S32" s="72" t="n"/>
      <c r="T32" s="72" t="n"/>
      <c r="U32" s="72" t="n"/>
      <c r="V32" s="72" t="n"/>
      <c r="W32" s="72" t="n"/>
      <c r="X32" s="72" t="n"/>
      <c r="Y32" s="72" t="n"/>
      <c r="Z32" s="72" t="n"/>
    </row>
    <row r="33" ht="15" customHeight="1" thickTop="1">
      <c r="A33" s="72" t="n"/>
      <c r="B33" s="73" t="n"/>
      <c r="C33" s="92" t="n"/>
      <c r="D33" s="72" t="n"/>
      <c r="E33" s="91" t="inlineStr">
        <is>
          <t>Total Bin Hire Charge MTD</t>
        </is>
      </c>
      <c r="F33" s="91" t="n"/>
      <c r="G33" s="91" t="n"/>
      <c r="H33" s="91" t="n"/>
      <c r="I33" s="91" t="n"/>
      <c r="J33" s="91" t="inlineStr">
        <is>
          <t>-</t>
        </is>
      </c>
      <c r="K33" s="72" t="n"/>
      <c r="L33" s="72" t="n"/>
      <c r="M33" s="72" t="n"/>
      <c r="N33" s="72" t="n"/>
      <c r="O33" s="72" t="n"/>
      <c r="P33" s="72" t="n"/>
      <c r="Q33" s="72" t="n"/>
      <c r="R33" s="72" t="n"/>
      <c r="S33" s="72" t="n"/>
      <c r="T33" s="72" t="n"/>
      <c r="U33" s="72" t="n"/>
      <c r="V33" s="72" t="n"/>
      <c r="W33" s="72" t="n"/>
      <c r="X33" s="72" t="n"/>
      <c r="Y33" s="72" t="n"/>
      <c r="Z33" s="72" t="n"/>
    </row>
    <row r="34">
      <c r="A34" s="93" t="inlineStr">
        <is>
          <t xml:space="preserve">Total Brokered Purchases MTD </t>
        </is>
      </c>
      <c r="B34" s="94" t="n"/>
      <c r="C34" s="94" t="n">
        <v>2149</v>
      </c>
      <c r="D34" s="72" t="n"/>
      <c r="E34" s="72" t="n"/>
      <c r="F34" s="72" t="n"/>
      <c r="G34" s="72" t="n"/>
      <c r="H34" s="72" t="n"/>
      <c r="I34" s="72" t="n"/>
      <c r="J34" s="72" t="n"/>
      <c r="K34" s="72" t="n"/>
      <c r="L34" s="72" t="n"/>
      <c r="M34" s="72" t="n"/>
      <c r="N34" s="72" t="n"/>
      <c r="O34" s="72" t="n"/>
      <c r="P34" s="72" t="n"/>
      <c r="Q34" s="72" t="n"/>
      <c r="R34" s="72" t="n"/>
      <c r="S34" s="72" t="n"/>
      <c r="T34" s="72" t="n"/>
      <c r="U34" s="72" t="n"/>
      <c r="V34" s="72" t="n"/>
      <c r="W34" s="72" t="n"/>
      <c r="X34" s="72" t="n"/>
      <c r="Y34" s="72" t="n"/>
      <c r="Z34" s="72" t="n"/>
    </row>
    <row r="35">
      <c r="A35" s="93" t="inlineStr">
        <is>
          <t xml:space="preserve">Projected Total Brokered Purchases MTD </t>
        </is>
      </c>
      <c r="B35" s="94" t="n"/>
      <c r="C35" s="94" t="n">
        <v>175000</v>
      </c>
      <c r="D35" s="72" t="n"/>
      <c r="E35" s="95" t="inlineStr">
        <is>
          <t>Total Daily Cash Delivery Fee</t>
        </is>
      </c>
      <c r="F35" s="95" t="n"/>
      <c r="G35" s="95" t="n"/>
      <c r="H35" s="95" t="n"/>
      <c r="I35" s="95" t="n"/>
      <c r="J35" s="95" t="n"/>
      <c r="K35" s="72" t="n"/>
      <c r="L35" s="72" t="n"/>
      <c r="M35" s="72" t="n"/>
      <c r="N35" s="72" t="n"/>
      <c r="O35" s="72" t="n"/>
      <c r="P35" s="72" t="n"/>
      <c r="Q35" s="72" t="n"/>
      <c r="R35" s="72" t="n"/>
      <c r="S35" s="72" t="n"/>
      <c r="T35" s="72" t="n"/>
      <c r="U35" s="72" t="n"/>
      <c r="V35" s="72" t="n"/>
      <c r="W35" s="72" t="n"/>
      <c r="X35" s="72" t="n"/>
      <c r="Y35" s="72" t="n"/>
      <c r="Z35" s="72" t="n"/>
    </row>
    <row r="36" ht="15" customHeight="1" thickBot="1">
      <c r="A36" s="72" t="n"/>
      <c r="B36" s="73" t="n"/>
      <c r="C36" s="87" t="n">
        <v>-172851</v>
      </c>
      <c r="D36" s="72" t="n"/>
      <c r="E36" s="95" t="inlineStr">
        <is>
          <t>Total Cash Delivery Fee MTD</t>
        </is>
      </c>
      <c r="F36" s="95" t="n"/>
      <c r="G36" s="95" t="n"/>
      <c r="H36" s="95" t="n"/>
      <c r="I36" s="95" t="n"/>
      <c r="J36" s="95" t="n"/>
      <c r="K36" s="72" t="n"/>
      <c r="L36" s="72" t="n"/>
      <c r="M36" s="72" t="n"/>
      <c r="N36" s="72" t="n"/>
      <c r="O36" s="72" t="n"/>
      <c r="P36" s="72" t="n"/>
      <c r="Q36" s="72" t="n"/>
      <c r="R36" s="72" t="n"/>
      <c r="S36" s="72" t="n"/>
      <c r="T36" s="72" t="n"/>
      <c r="U36" s="72" t="n"/>
      <c r="V36" s="72" t="n"/>
      <c r="W36" s="72" t="n"/>
      <c r="X36" s="72" t="n"/>
      <c r="Y36" s="72" t="n"/>
      <c r="Z36" s="72" t="n"/>
    </row>
    <row r="37" ht="15" customHeight="1" thickTop="1">
      <c r="A37" s="72" t="n"/>
      <c r="B37" s="73" t="n"/>
      <c r="C37" s="92" t="n"/>
      <c r="D37" s="72" t="n"/>
      <c r="E37" s="72" t="n"/>
      <c r="F37" s="72" t="n"/>
      <c r="G37" s="72" t="n"/>
      <c r="H37" s="72" t="n"/>
      <c r="I37" s="72" t="n"/>
      <c r="J37" s="72" t="n"/>
      <c r="K37" s="72" t="n"/>
      <c r="L37" s="72" t="n"/>
      <c r="M37" s="72" t="n"/>
      <c r="N37" s="72" t="n"/>
      <c r="O37" s="72" t="n"/>
      <c r="P37" s="72" t="n"/>
      <c r="Q37" s="72" t="n"/>
      <c r="R37" s="72" t="n"/>
      <c r="S37" s="72" t="n"/>
      <c r="T37" s="72" t="n"/>
      <c r="U37" s="72" t="n"/>
      <c r="V37" s="72" t="n"/>
      <c r="W37" s="72" t="n"/>
      <c r="X37" s="72" t="n"/>
      <c r="Y37" s="72" t="n"/>
      <c r="Z37" s="72" t="n"/>
    </row>
    <row r="38">
      <c r="A38" s="96" t="inlineStr">
        <is>
          <t xml:space="preserve">Combined Total Purchases MTD </t>
        </is>
      </c>
      <c r="B38" s="97" t="n"/>
      <c r="C38" s="97" t="n">
        <v>1126609</v>
      </c>
      <c r="D38" s="72" t="n"/>
      <c r="E38" s="98" t="inlineStr">
        <is>
          <t>Total Daily Cash Handling Fee</t>
        </is>
      </c>
      <c r="F38" s="98" t="n"/>
      <c r="G38" s="98" t="n"/>
      <c r="H38" s="98" t="n"/>
      <c r="I38" s="98" t="n"/>
      <c r="J38" s="98" t="n">
        <v>537</v>
      </c>
      <c r="K38" s="72" t="n"/>
      <c r="L38" s="72" t="n"/>
      <c r="M38" s="72" t="n"/>
      <c r="N38" s="72" t="n"/>
      <c r="O38" s="72" t="n"/>
      <c r="P38" s="72" t="n"/>
      <c r="Q38" s="72" t="n"/>
      <c r="R38" s="72" t="n"/>
      <c r="S38" s="72" t="n"/>
      <c r="T38" s="72" t="n"/>
      <c r="U38" s="72" t="n"/>
      <c r="V38" s="72" t="n"/>
      <c r="W38" s="72" t="n"/>
      <c r="X38" s="72" t="n"/>
      <c r="Y38" s="72" t="n"/>
      <c r="Z38" s="72" t="n"/>
    </row>
    <row r="39">
      <c r="A39" s="96" t="inlineStr">
        <is>
          <t xml:space="preserve">Combined Projected Total Purchases MTD </t>
        </is>
      </c>
      <c r="B39" s="97" t="n"/>
      <c r="C39" s="97" t="n">
        <v>1295000</v>
      </c>
      <c r="D39" s="72" t="n"/>
      <c r="E39" s="98" t="inlineStr">
        <is>
          <t>Total Cash Handling Fee MTD</t>
        </is>
      </c>
      <c r="F39" s="98" t="n"/>
      <c r="G39" s="98" t="n"/>
      <c r="H39" s="98" t="n"/>
      <c r="I39" s="98" t="n"/>
      <c r="J39" s="99" t="n">
        <v>2508</v>
      </c>
      <c r="K39" s="72" t="n"/>
      <c r="L39" s="72" t="n"/>
      <c r="M39" s="72" t="n"/>
      <c r="N39" s="72" t="n"/>
      <c r="O39" s="72" t="n"/>
      <c r="P39" s="72" t="n"/>
      <c r="Q39" s="72" t="n"/>
      <c r="R39" s="72" t="n"/>
      <c r="S39" s="72" t="n"/>
      <c r="T39" s="72" t="n"/>
      <c r="U39" s="72" t="n"/>
      <c r="V39" s="72" t="n"/>
      <c r="W39" s="72" t="n"/>
      <c r="X39" s="72" t="n"/>
      <c r="Y39" s="72" t="n"/>
      <c r="Z39" s="72" t="n"/>
    </row>
    <row r="40" ht="15" customHeight="1" thickBot="1">
      <c r="A40" s="72" t="n"/>
      <c r="B40" s="73" t="n"/>
      <c r="C40" s="87" t="n">
        <v>-168391</v>
      </c>
      <c r="D40" s="72" t="n"/>
      <c r="E40" s="72" t="n"/>
      <c r="F40" s="72" t="n"/>
      <c r="G40" s="72" t="n"/>
      <c r="H40" s="72" t="n"/>
      <c r="I40" s="72" t="n"/>
      <c r="J40" s="72" t="n"/>
      <c r="K40" s="72" t="n"/>
      <c r="L40" s="72" t="n"/>
      <c r="M40" s="72" t="n"/>
      <c r="N40" s="72" t="n"/>
      <c r="O40" s="72" t="n"/>
      <c r="P40" s="72" t="n"/>
      <c r="Q40" s="72" t="n"/>
      <c r="R40" s="72" t="n"/>
      <c r="S40" s="72" t="n"/>
      <c r="T40" s="72" t="n"/>
      <c r="U40" s="72" t="n"/>
      <c r="V40" s="72" t="n"/>
      <c r="W40" s="72" t="n"/>
      <c r="X40" s="72" t="n"/>
      <c r="Y40" s="72" t="n"/>
      <c r="Z40" s="72" t="n"/>
    </row>
    <row r="41" ht="15" customHeight="1" thickTop="1">
      <c r="A41" s="72" t="n"/>
      <c r="B41" s="73" t="n"/>
      <c r="C41" s="73" t="n"/>
      <c r="D41" s="72" t="n"/>
      <c r="E41" s="100" t="inlineStr">
        <is>
          <t>Total Daily FAF Charge</t>
        </is>
      </c>
      <c r="F41" s="100" t="n"/>
      <c r="G41" s="100" t="n"/>
      <c r="H41" s="100" t="n"/>
      <c r="I41" s="100" t="n"/>
      <c r="J41" s="100" t="n">
        <v>466</v>
      </c>
      <c r="K41" s="72" t="n"/>
      <c r="L41" s="72" t="n"/>
      <c r="M41" s="72" t="n"/>
      <c r="N41" s="72" t="n"/>
      <c r="O41" s="72" t="n"/>
      <c r="P41" s="72" t="n"/>
      <c r="Q41" s="72" t="n"/>
      <c r="R41" s="72" t="n"/>
      <c r="S41" s="72" t="n"/>
      <c r="T41" s="72" t="n"/>
      <c r="U41" s="72" t="n"/>
      <c r="V41" s="72" t="n"/>
      <c r="W41" s="72" t="n"/>
      <c r="X41" s="72" t="n"/>
      <c r="Y41" s="72" t="n"/>
      <c r="Z41" s="72" t="n"/>
    </row>
    <row r="42">
      <c r="A42" s="81" t="inlineStr">
        <is>
          <t xml:space="preserve">Total Suppliers MTD </t>
        </is>
      </c>
      <c r="B42" s="101" t="n"/>
      <c r="C42" s="101" t="n">
        <v>2807</v>
      </c>
      <c r="D42" s="72" t="n"/>
      <c r="E42" s="100" t="inlineStr">
        <is>
          <t>Total FAF Charge MTD</t>
        </is>
      </c>
      <c r="F42" s="100" t="n"/>
      <c r="G42" s="100" t="n"/>
      <c r="H42" s="100" t="n"/>
      <c r="I42" s="100" t="n"/>
      <c r="J42" s="102" t="n">
        <v>1494</v>
      </c>
      <c r="K42" s="72" t="n"/>
      <c r="L42" s="72" t="n"/>
      <c r="M42" s="72" t="n"/>
      <c r="N42" s="72" t="n"/>
      <c r="O42" s="72" t="n"/>
      <c r="P42" s="72" t="n"/>
      <c r="Q42" s="72" t="n"/>
      <c r="R42" s="72" t="n"/>
      <c r="S42" s="72" t="n"/>
      <c r="T42" s="72" t="n"/>
      <c r="U42" s="72" t="n"/>
      <c r="V42" s="72" t="n"/>
      <c r="W42" s="72" t="n"/>
      <c r="X42" s="72" t="n"/>
      <c r="Y42" s="72" t="n"/>
      <c r="Z42" s="72" t="n"/>
    </row>
    <row r="43">
      <c r="A43" s="72" t="n"/>
      <c r="B43" s="73" t="n"/>
      <c r="C43" s="73" t="n"/>
      <c r="D43" s="72" t="n"/>
      <c r="E43" s="72" t="n"/>
      <c r="F43" s="72" t="n"/>
      <c r="G43" s="72" t="n"/>
      <c r="H43" s="72" t="n"/>
      <c r="I43" s="72" t="n"/>
      <c r="J43" s="72" t="n"/>
      <c r="K43" s="72" t="n"/>
      <c r="L43" s="72" t="n"/>
      <c r="M43" s="72" t="n"/>
      <c r="N43" s="72" t="n"/>
      <c r="O43" s="72" t="n"/>
      <c r="P43" s="72" t="n"/>
      <c r="Q43" s="72" t="n"/>
      <c r="R43" s="72" t="n"/>
      <c r="S43" s="72" t="n"/>
      <c r="T43" s="72" t="n"/>
      <c r="U43" s="72" t="n"/>
      <c r="V43" s="72" t="n"/>
      <c r="W43" s="72" t="n"/>
      <c r="X43" s="72" t="n"/>
      <c r="Y43" s="72" t="n"/>
      <c r="Z43" s="72" t="n"/>
    </row>
    <row r="44">
      <c r="A44" s="103" t="inlineStr">
        <is>
          <t xml:space="preserve">Total Sales MTD </t>
        </is>
      </c>
      <c r="B44" s="104" t="n"/>
      <c r="C44" s="104" t="n">
        <v>478876</v>
      </c>
      <c r="D44" s="72" t="n"/>
      <c r="E44" s="72" t="n"/>
      <c r="F44" s="72" t="n"/>
      <c r="G44" s="72" t="n"/>
      <c r="H44" s="72" t="n"/>
      <c r="I44" s="72" t="n"/>
      <c r="J44" s="72" t="n"/>
      <c r="K44" s="72" t="n"/>
      <c r="L44" s="72" t="n"/>
      <c r="M44" s="72" t="n"/>
      <c r="N44" s="72" t="n"/>
      <c r="O44" s="72" t="n"/>
      <c r="P44" s="72" t="n"/>
      <c r="Q44" s="72" t="n"/>
      <c r="R44" s="72" t="n"/>
      <c r="S44" s="72" t="n"/>
      <c r="T44" s="72" t="n"/>
      <c r="U44" s="72" t="n"/>
      <c r="V44" s="72" t="n"/>
      <c r="W44" s="72" t="n"/>
      <c r="X44" s="72" t="n"/>
      <c r="Y44" s="72" t="n"/>
      <c r="Z44" s="72" t="n"/>
    </row>
    <row r="45">
      <c r="A45" s="72" t="n"/>
      <c r="B45" s="73" t="n"/>
      <c r="C45" s="73" t="n"/>
      <c r="D45" s="72" t="n"/>
      <c r="E45" s="72" t="n"/>
      <c r="F45" s="72" t="n"/>
      <c r="G45" s="72" t="n"/>
      <c r="H45" s="72" t="n"/>
      <c r="I45" s="72" t="n"/>
      <c r="J45" s="72" t="n"/>
      <c r="K45" s="72" t="n"/>
      <c r="L45" s="72" t="n"/>
      <c r="M45" s="72" t="n"/>
      <c r="N45" s="72" t="n"/>
      <c r="O45" s="72" t="n"/>
      <c r="P45" s="72" t="n"/>
      <c r="Q45" s="72" t="n"/>
      <c r="R45" s="72" t="n"/>
      <c r="S45" s="72" t="n"/>
      <c r="T45" s="72" t="n"/>
      <c r="U45" s="72" t="n"/>
      <c r="V45" s="72" t="n"/>
      <c r="W45" s="72" t="n"/>
      <c r="X45" s="72" t="n"/>
      <c r="Y45" s="72" t="n"/>
      <c r="Z45" s="72" t="n"/>
    </row>
  </sheetData>
  <pageMargins left="0.7" right="0.7" top="0.75" bottom="0.75" header="0.3" footer="0.3"/>
  <drawing r:id="rId1"/>
</worksheet>
</file>

<file path=xl/worksheets/sheet21.xml><?xml version="1.0" encoding="utf-8"?>
<worksheet xmlns:r="http://schemas.openxmlformats.org/officeDocument/2006/relationships" xmlns="http://schemas.openxmlformats.org/spreadsheetml/2006/main">
  <sheetPr codeName="Sheet21">
    <outlinePr summaryBelow="1" summaryRight="1"/>
    <pageSetUpPr/>
  </sheetPr>
  <dimension ref="A1:Z45"/>
  <sheetViews>
    <sheetView topLeftCell="A10" zoomScale="75" zoomScaleNormal="75" workbookViewId="0">
      <selection activeCell="B22" sqref="B22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style="199" min="10" max="10"/>
    <col width="19.08984375" customWidth="1" min="18" max="18"/>
    <col width="17.90625" customWidth="1" min="20" max="20"/>
  </cols>
  <sheetData>
    <row r="1">
      <c r="A1" s="16" t="inlineStr">
        <is>
          <t xml:space="preserve">Total Company Daily Intake </t>
        </is>
      </c>
      <c r="B1" s="17" t="n">
        <v>45268</v>
      </c>
      <c r="C1" s="18" t="n"/>
    </row>
    <row r="2">
      <c r="B2" s="22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6</v>
      </c>
      <c r="T3" s="199">
        <f>S3*210000</f>
        <v/>
      </c>
    </row>
    <row r="4">
      <c r="A4" s="22" t="inlineStr">
        <is>
          <t>Takanini</t>
        </is>
      </c>
      <c r="B4" s="264" t="n">
        <v>43856.8</v>
      </c>
      <c r="C4" s="23" t="n">
        <v>46</v>
      </c>
      <c r="R4" t="inlineStr">
        <is>
          <t>staturday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64" t="n">
        <v>16019.1</v>
      </c>
      <c r="C5" s="23" t="n">
        <v>45</v>
      </c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7603.67</v>
      </c>
      <c r="C6" s="23" t="n">
        <v>56</v>
      </c>
      <c r="S6" s="199" t="n"/>
      <c r="T6" s="217" t="n"/>
    </row>
    <row r="7">
      <c r="A7" s="22" t="inlineStr">
        <is>
          <t>West Auckland</t>
        </is>
      </c>
      <c r="B7" s="264" t="n">
        <v>5828.37</v>
      </c>
      <c r="C7" s="23" t="n">
        <v>37</v>
      </c>
      <c r="R7" t="inlineStr">
        <is>
          <t xml:space="preserve">total brokered days </t>
        </is>
      </c>
      <c r="S7" s="199" t="n">
        <v>6</v>
      </c>
      <c r="T7" s="199">
        <f>S7*35000</f>
        <v/>
      </c>
    </row>
    <row r="8">
      <c r="A8" s="22" t="inlineStr">
        <is>
          <t>Penrose</t>
        </is>
      </c>
      <c r="B8" s="264" t="n">
        <v>9138.4</v>
      </c>
      <c r="C8" s="23" t="n">
        <v>27</v>
      </c>
      <c r="S8" s="199" t="n"/>
      <c r="T8" s="199" t="n"/>
    </row>
    <row r="9">
      <c r="A9" s="22" t="inlineStr">
        <is>
          <t>East Tamaki</t>
        </is>
      </c>
      <c r="B9" s="264" t="n">
        <v>7063.32</v>
      </c>
      <c r="C9" s="23" t="n">
        <v>44</v>
      </c>
      <c r="S9" s="199" t="n"/>
      <c r="T9" s="199" t="n"/>
    </row>
    <row r="10">
      <c r="A10" s="22" t="inlineStr">
        <is>
          <t>Otahuhu</t>
        </is>
      </c>
      <c r="B10" s="264" t="n">
        <v>3930.11</v>
      </c>
      <c r="C10" s="23" t="n">
        <v>37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64" t="n">
        <v>5233.14</v>
      </c>
      <c r="C11" s="23" t="n">
        <v>35</v>
      </c>
    </row>
    <row r="12">
      <c r="A12" s="22" t="inlineStr">
        <is>
          <t>Christchurch</t>
        </is>
      </c>
      <c r="B12" s="264" t="n">
        <v>1243.56</v>
      </c>
      <c r="C12" s="23" t="n">
        <v>14</v>
      </c>
    </row>
    <row r="13">
      <c r="A13" s="22" t="inlineStr">
        <is>
          <t>Kaiapoi</t>
        </is>
      </c>
      <c r="B13" s="264" t="n">
        <v>2039.53</v>
      </c>
      <c r="C13" s="23" t="n">
        <v>11</v>
      </c>
    </row>
    <row r="14">
      <c r="A14" s="22" t="inlineStr">
        <is>
          <t>Wellington</t>
        </is>
      </c>
      <c r="B14" s="264" t="n">
        <v>11349.67</v>
      </c>
      <c r="C14" s="23" t="n">
        <v>29</v>
      </c>
    </row>
    <row r="15">
      <c r="A15" s="22" t="inlineStr">
        <is>
          <t>Levin</t>
        </is>
      </c>
      <c r="B15" s="264" t="n">
        <v>1869.12</v>
      </c>
      <c r="C15" s="23" t="n">
        <v>23</v>
      </c>
    </row>
    <row r="16">
      <c r="A16" s="22" t="inlineStr">
        <is>
          <t>Northshore</t>
        </is>
      </c>
      <c r="B16" s="264" t="n">
        <v>15818.11</v>
      </c>
      <c r="C16" s="23" t="n">
        <v>53</v>
      </c>
      <c r="D16" s="24" t="n"/>
    </row>
    <row r="17">
      <c r="A17" s="22" t="inlineStr">
        <is>
          <t>Blenheim</t>
        </is>
      </c>
      <c r="B17" s="264" t="n">
        <v>5834.79</v>
      </c>
      <c r="C17" s="23" t="n">
        <v>24</v>
      </c>
      <c r="D17" s="24" t="n"/>
    </row>
    <row r="18">
      <c r="A18" s="22" t="inlineStr">
        <is>
          <t>Cromwell</t>
        </is>
      </c>
      <c r="B18" s="264" t="n">
        <v>3627.34</v>
      </c>
      <c r="C18" s="23" t="n">
        <v>13</v>
      </c>
      <c r="D18" s="24" t="n"/>
    </row>
    <row r="19">
      <c r="A19" s="22" t="inlineStr">
        <is>
          <t>Dunedin</t>
        </is>
      </c>
      <c r="B19" s="264" t="n">
        <v>4800.88</v>
      </c>
      <c r="C19" s="23" t="n">
        <v>17</v>
      </c>
      <c r="D19" s="25" t="n"/>
    </row>
    <row r="20">
      <c r="A20" s="22" t="inlineStr">
        <is>
          <t>Invercargill</t>
        </is>
      </c>
      <c r="B20" s="264" t="n">
        <v>9883.15</v>
      </c>
      <c r="C20" s="23" t="n">
        <v>15</v>
      </c>
      <c r="D20" s="25" t="n"/>
    </row>
    <row r="21">
      <c r="A21" s="22" t="inlineStr">
        <is>
          <t>Timaru</t>
        </is>
      </c>
      <c r="B21" s="264" t="n">
        <v>10648.82</v>
      </c>
      <c r="C21" s="23" t="n">
        <v>12</v>
      </c>
    </row>
    <row r="22">
      <c r="A22" s="22" t="inlineStr">
        <is>
          <t>Taupo</t>
        </is>
      </c>
      <c r="B22" s="264" t="n">
        <v>443.9</v>
      </c>
      <c r="C22" s="23" t="n">
        <v>3</v>
      </c>
      <c r="D22" s="25" t="n"/>
    </row>
    <row r="23">
      <c r="A23" s="22" t="inlineStr">
        <is>
          <t>Demo Yard</t>
        </is>
      </c>
      <c r="B23" s="264" t="n">
        <v>0</v>
      </c>
      <c r="C23" s="23" t="n">
        <v>0</v>
      </c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</row>
    <row r="25">
      <c r="B25" s="228" t="n"/>
      <c r="C25" s="18" t="n"/>
    </row>
    <row r="26">
      <c r="A26" s="2" t="inlineStr">
        <is>
          <t>Total Daily Purchases</t>
        </is>
      </c>
      <c r="B26" s="231" t="n"/>
      <c r="C26" s="6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742.84</v>
      </c>
    </row>
    <row r="27">
      <c r="A27" s="2" t="inlineStr">
        <is>
          <t xml:space="preserve">Daily Projected Purchases </t>
        </is>
      </c>
      <c r="B27" s="231" t="n"/>
      <c r="C27" s="61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10792.01</v>
      </c>
    </row>
    <row r="28" ht="15" customHeight="1" thickBot="1">
      <c r="B28" s="228" t="n"/>
      <c r="C28" s="6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64" t="n">
        <v>1312378.91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6.96</v>
      </c>
    </row>
    <row r="31">
      <c r="A31" s="3" t="inlineStr">
        <is>
          <t xml:space="preserve">Projected Total Purchases MTD </t>
        </is>
      </c>
      <c r="B31" s="233" t="n"/>
      <c r="C31" s="64">
        <f>T5</f>
        <v/>
      </c>
      <c r="J31" s="267" t="n"/>
    </row>
    <row r="32" ht="15" customHeight="1" thickBot="1">
      <c r="B32" s="228" t="n"/>
      <c r="C32" s="6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66" t="n">
        <v>23059.07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6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6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6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412.73</v>
      </c>
    </row>
    <row r="39">
      <c r="A39" s="40" t="inlineStr">
        <is>
          <t xml:space="preserve">Combined Projected Total Purchases MTD </t>
        </is>
      </c>
      <c r="B39" s="235" t="n"/>
      <c r="C39" s="6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2920.35</v>
      </c>
    </row>
    <row r="40" ht="15" customHeight="1" thickBot="1">
      <c r="B40" s="228" t="n"/>
      <c r="C40" s="6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111.39</v>
      </c>
    </row>
    <row r="42">
      <c r="A42" s="6" t="inlineStr">
        <is>
          <t xml:space="preserve">Total Suppliers MTD </t>
        </is>
      </c>
      <c r="B42" s="236" t="n"/>
      <c r="C42" s="68" t="n">
        <v>3351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1618.81</v>
      </c>
    </row>
    <row r="43">
      <c r="B43" s="228" t="n"/>
      <c r="C43" s="63" t="n"/>
    </row>
    <row r="44">
      <c r="A44" s="7" t="inlineStr">
        <is>
          <t xml:space="preserve">Total Sales MTD </t>
        </is>
      </c>
      <c r="B44" s="237" t="n"/>
      <c r="C44" s="69" t="n">
        <v>516918.9</v>
      </c>
    </row>
    <row r="45">
      <c r="B45" s="228" t="n"/>
      <c r="C45" s="18" t="n"/>
    </row>
  </sheetData>
  <pageMargins left="0.7" right="0.7" top="0.75" bottom="0.75" header="0.3" footer="0.3"/>
  <drawing r:id="rId1"/>
</worksheet>
</file>

<file path=xl/worksheets/sheet22.xml><?xml version="1.0" encoding="utf-8"?>
<worksheet xmlns:r="http://schemas.openxmlformats.org/officeDocument/2006/relationships" xmlns="http://schemas.openxmlformats.org/spreadsheetml/2006/main">
  <sheetPr codeName="Sheet22">
    <outlinePr summaryBelow="1" summaryRight="1"/>
    <pageSetUpPr/>
  </sheetPr>
  <dimension ref="A1:Z45"/>
  <sheetViews>
    <sheetView zoomScale="75" zoomScaleNormal="75" workbookViewId="0">
      <selection activeCell="B13" sqref="B13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style="199" min="10" max="10"/>
    <col width="19.08984375" customWidth="1" min="18" max="18"/>
    <col width="17.90625" customWidth="1" min="20" max="20"/>
  </cols>
  <sheetData>
    <row r="1">
      <c r="A1" s="16" t="inlineStr">
        <is>
          <t>Total Company Daily Intake</t>
        </is>
      </c>
      <c r="B1" s="17" t="n">
        <v>45269</v>
      </c>
      <c r="C1" s="18" t="n"/>
    </row>
    <row r="2">
      <c r="B2" s="22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6</v>
      </c>
      <c r="T3" s="199">
        <f>S3*210000</f>
        <v/>
      </c>
    </row>
    <row r="4">
      <c r="A4" s="22" t="inlineStr">
        <is>
          <t>Takanini</t>
        </is>
      </c>
      <c r="B4" s="264" t="n">
        <v>14716.97</v>
      </c>
      <c r="C4" s="23" t="n">
        <v>31</v>
      </c>
      <c r="R4" t="inlineStr">
        <is>
          <t>staturday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64" t="n">
        <v>4977.25</v>
      </c>
      <c r="C5" s="23" t="n">
        <v>32</v>
      </c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6070.94</v>
      </c>
      <c r="C6" s="23" t="n">
        <v>21</v>
      </c>
      <c r="S6" s="199" t="n"/>
      <c r="T6" s="217" t="n"/>
    </row>
    <row r="7">
      <c r="A7" s="22" t="inlineStr">
        <is>
          <t>West Auckland</t>
        </is>
      </c>
      <c r="B7" s="264" t="n">
        <v>2758.61</v>
      </c>
      <c r="C7" s="23" t="n">
        <v>27</v>
      </c>
      <c r="R7" t="inlineStr">
        <is>
          <t xml:space="preserve">total brokered days </t>
        </is>
      </c>
      <c r="S7" s="199" t="n">
        <v>6</v>
      </c>
      <c r="T7" s="199">
        <f>S7*35000</f>
        <v/>
      </c>
    </row>
    <row r="8">
      <c r="A8" s="22" t="inlineStr">
        <is>
          <t>Penrose</t>
        </is>
      </c>
      <c r="B8" s="264" t="n">
        <v>647.4299999999999</v>
      </c>
      <c r="C8" s="23" t="n">
        <v>5</v>
      </c>
      <c r="S8" s="199" t="n"/>
      <c r="T8" s="199" t="n"/>
    </row>
    <row r="9">
      <c r="A9" s="22" t="inlineStr">
        <is>
          <t>East Tamaki</t>
        </is>
      </c>
      <c r="B9" s="264" t="n">
        <v>7386.63</v>
      </c>
      <c r="C9" s="23" t="n">
        <v>46</v>
      </c>
      <c r="S9" s="199" t="n"/>
      <c r="T9" s="199" t="n"/>
    </row>
    <row r="10">
      <c r="A10" s="22" t="inlineStr">
        <is>
          <t>Otahuhu</t>
        </is>
      </c>
      <c r="B10" s="264" t="n">
        <v>4662.44</v>
      </c>
      <c r="C10" s="23" t="n">
        <v>56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64" t="n">
        <v>6871.12</v>
      </c>
      <c r="C11" s="23" t="n">
        <v>46</v>
      </c>
    </row>
    <row r="12">
      <c r="A12" s="22" t="inlineStr">
        <is>
          <t>Christchurch</t>
        </is>
      </c>
      <c r="B12" s="264" t="n">
        <v>0</v>
      </c>
      <c r="C12" s="23" t="n">
        <v>0</v>
      </c>
    </row>
    <row r="13">
      <c r="A13" s="22" t="inlineStr">
        <is>
          <t>Kaiapoi</t>
        </is>
      </c>
      <c r="B13" s="264" t="n">
        <v>2087.95</v>
      </c>
      <c r="C13" s="23" t="n">
        <v>20</v>
      </c>
    </row>
    <row r="14">
      <c r="A14" s="22" t="inlineStr">
        <is>
          <t>Wellington</t>
        </is>
      </c>
      <c r="B14" s="264" t="n">
        <v>5784.81</v>
      </c>
      <c r="C14" s="23" t="n">
        <v>28</v>
      </c>
    </row>
    <row r="15">
      <c r="A15" s="22" t="inlineStr">
        <is>
          <t>Levin</t>
        </is>
      </c>
      <c r="B15" s="264" t="n">
        <v>1765.16</v>
      </c>
      <c r="C15" s="23" t="n">
        <v>19</v>
      </c>
    </row>
    <row r="16">
      <c r="A16" s="22" t="inlineStr">
        <is>
          <t>Northshore</t>
        </is>
      </c>
      <c r="B16" s="264" t="n">
        <v>3028.96</v>
      </c>
      <c r="C16" s="23" t="n">
        <v>34</v>
      </c>
      <c r="D16" s="24" t="n"/>
    </row>
    <row r="17">
      <c r="A17" s="22" t="inlineStr">
        <is>
          <t>Blenheim</t>
        </is>
      </c>
      <c r="B17" s="264" t="n">
        <v>0</v>
      </c>
      <c r="C17" s="23" t="n">
        <v>0</v>
      </c>
      <c r="D17" s="24" t="n"/>
    </row>
    <row r="18">
      <c r="A18" s="22" t="inlineStr">
        <is>
          <t>Cromwell</t>
        </is>
      </c>
      <c r="B18" s="264" t="n">
        <v>0</v>
      </c>
      <c r="C18" s="23" t="n">
        <v>0</v>
      </c>
      <c r="D18" s="24" t="n"/>
    </row>
    <row r="19">
      <c r="A19" s="22" t="inlineStr">
        <is>
          <t>Dunedin</t>
        </is>
      </c>
      <c r="B19" s="264" t="n">
        <v>1065.24</v>
      </c>
      <c r="C19" s="23" t="n">
        <v>11</v>
      </c>
      <c r="D19" s="25" t="n"/>
    </row>
    <row r="20">
      <c r="A20" s="22" t="inlineStr">
        <is>
          <t>Invercargill</t>
        </is>
      </c>
      <c r="B20" s="264" t="n">
        <v>0</v>
      </c>
      <c r="C20" s="23" t="n">
        <v>0</v>
      </c>
      <c r="D20" s="25" t="n"/>
    </row>
    <row r="21">
      <c r="A21" s="22" t="inlineStr">
        <is>
          <t>Timaru</t>
        </is>
      </c>
      <c r="B21" s="264" t="n">
        <v>0</v>
      </c>
      <c r="C21" s="23" t="n">
        <v>0</v>
      </c>
    </row>
    <row r="22">
      <c r="A22" s="22" t="inlineStr">
        <is>
          <t>Taupo</t>
        </is>
      </c>
      <c r="B22" s="264" t="n">
        <v>0</v>
      </c>
      <c r="C22" s="23" t="n">
        <v>0</v>
      </c>
      <c r="D22" s="25" t="n"/>
    </row>
    <row r="23">
      <c r="A23" s="22" t="inlineStr">
        <is>
          <t>Demo Yard</t>
        </is>
      </c>
      <c r="B23" s="264" t="n">
        <v>0</v>
      </c>
      <c r="C23" s="23" t="n">
        <v>0</v>
      </c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</row>
    <row r="25">
      <c r="B25" s="228" t="n"/>
      <c r="C25" s="18" t="n"/>
    </row>
    <row r="26">
      <c r="A26" s="2" t="inlineStr">
        <is>
          <t>Total Daily Purchases</t>
        </is>
      </c>
      <c r="B26" s="231" t="n"/>
      <c r="C26" s="6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/>
    </row>
    <row r="27">
      <c r="A27" s="2" t="inlineStr">
        <is>
          <t xml:space="preserve">Daily Projected Purchases </t>
        </is>
      </c>
      <c r="B27" s="231" t="n"/>
      <c r="C27" s="61" t="n">
        <v>70000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10792.01</v>
      </c>
    </row>
    <row r="28" ht="15" customHeight="1" thickBot="1">
      <c r="B28" s="228" t="n"/>
      <c r="C28" s="6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64" t="n">
        <v>1382457.07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6.96</v>
      </c>
    </row>
    <row r="31">
      <c r="A31" s="3" t="inlineStr">
        <is>
          <t xml:space="preserve">Projected Total Purchases MTD </t>
        </is>
      </c>
      <c r="B31" s="233" t="n"/>
      <c r="C31" s="64">
        <f>T5</f>
        <v/>
      </c>
      <c r="J31" s="267" t="n"/>
    </row>
    <row r="32" ht="15" customHeight="1" thickBot="1">
      <c r="B32" s="228" t="n"/>
      <c r="C32" s="6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66" t="n">
        <v>23923.71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6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6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6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383.34</v>
      </c>
    </row>
    <row r="39">
      <c r="A39" s="40" t="inlineStr">
        <is>
          <t xml:space="preserve">Combined Projected Total Purchases MTD </t>
        </is>
      </c>
      <c r="B39" s="235" t="n"/>
      <c r="C39" s="6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3303.69</v>
      </c>
    </row>
    <row r="40" ht="15" customHeight="1" thickBot="1">
      <c r="B40" s="228" t="n"/>
      <c r="C40" s="6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/>
    </row>
    <row r="42">
      <c r="A42" s="6" t="inlineStr">
        <is>
          <t xml:space="preserve">Total Suppliers MTD </t>
        </is>
      </c>
      <c r="B42" s="236" t="n"/>
      <c r="C42" s="68" t="n">
        <v>3729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1618.81</v>
      </c>
    </row>
    <row r="43">
      <c r="B43" s="228" t="n"/>
      <c r="C43" s="63" t="n"/>
    </row>
    <row r="44">
      <c r="A44" s="7" t="inlineStr">
        <is>
          <t xml:space="preserve">Total Sales MTD </t>
        </is>
      </c>
      <c r="B44" s="237" t="n"/>
      <c r="C44" s="69" t="n">
        <v>517949.3</v>
      </c>
    </row>
    <row r="45">
      <c r="B45" s="228" t="n"/>
      <c r="C45" s="18" t="n"/>
    </row>
  </sheetData>
  <pageMargins left="0.7" right="0.7" top="0.75" bottom="0.75" header="0.3" footer="0.3"/>
  <drawing r:id="rId1"/>
</worksheet>
</file>

<file path=xl/worksheets/sheet23.xml><?xml version="1.0" encoding="utf-8"?>
<worksheet xmlns:r="http://schemas.openxmlformats.org/officeDocument/2006/relationships" xmlns="http://schemas.openxmlformats.org/spreadsheetml/2006/main">
  <sheetPr codeName="Sheet23">
    <outlinePr summaryBelow="1" summaryRight="1"/>
    <pageSetUpPr/>
  </sheetPr>
  <dimension ref="A1:T45"/>
  <sheetViews>
    <sheetView zoomScale="89" zoomScaleNormal="89" workbookViewId="0">
      <selection activeCell="B22" sqref="B22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5" customWidth="1" min="20" max="20"/>
  </cols>
  <sheetData>
    <row r="1">
      <c r="A1" s="16" t="inlineStr">
        <is>
          <t>Total Company Daily Intake</t>
        </is>
      </c>
      <c r="B1" s="17" t="n">
        <v>45271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7</v>
      </c>
      <c r="T3" s="199">
        <f>S3*210000</f>
        <v/>
      </c>
    </row>
    <row r="4">
      <c r="A4" s="22" t="inlineStr">
        <is>
          <t>Takanini</t>
        </is>
      </c>
      <c r="B4" s="264" t="n">
        <v>43359.15</v>
      </c>
      <c r="C4" s="23" t="n">
        <v>55</v>
      </c>
      <c r="J4" s="199" t="n"/>
      <c r="R4" t="inlineStr">
        <is>
          <t>staturday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64" t="n">
        <v>11328.11</v>
      </c>
      <c r="C5" s="23" t="n">
        <v>55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4661.46</v>
      </c>
      <c r="C6" s="23" t="n">
        <v>53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10185.95</v>
      </c>
      <c r="C7" s="23" t="n">
        <v>37</v>
      </c>
      <c r="J7" s="199" t="n"/>
      <c r="R7" t="inlineStr">
        <is>
          <t xml:space="preserve">total brokered days </t>
        </is>
      </c>
      <c r="S7" s="199" t="n">
        <v>7</v>
      </c>
      <c r="T7" s="199">
        <f>S7*35000</f>
        <v/>
      </c>
    </row>
    <row r="8">
      <c r="A8" s="22" t="inlineStr">
        <is>
          <t>Penrose</t>
        </is>
      </c>
      <c r="B8" s="264" t="n">
        <v>24359.05</v>
      </c>
      <c r="C8" s="23" t="n">
        <v>33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3377.78</v>
      </c>
      <c r="C9" s="23" t="n">
        <v>32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4272.88</v>
      </c>
      <c r="C10" s="23" t="n">
        <v>35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7562.72</v>
      </c>
      <c r="C11" s="23" t="n">
        <v>33</v>
      </c>
      <c r="J11" s="199" t="n"/>
    </row>
    <row r="12">
      <c r="A12" s="22" t="inlineStr">
        <is>
          <t>Christchurch</t>
        </is>
      </c>
      <c r="B12" s="264" t="n">
        <v>5757.74</v>
      </c>
      <c r="C12" s="23" t="n">
        <v>19</v>
      </c>
      <c r="J12" s="199" t="n"/>
    </row>
    <row r="13">
      <c r="A13" s="22" t="inlineStr">
        <is>
          <t>Kaiapoi</t>
        </is>
      </c>
      <c r="B13" s="264" t="n">
        <v>2060.26</v>
      </c>
      <c r="C13" s="23" t="n">
        <v>27</v>
      </c>
      <c r="J13" s="199" t="n"/>
    </row>
    <row r="14">
      <c r="A14" s="22" t="inlineStr">
        <is>
          <t>Wellington</t>
        </is>
      </c>
      <c r="B14" s="264" t="n">
        <v>26990.92</v>
      </c>
      <c r="C14" s="23" t="n">
        <v>29</v>
      </c>
      <c r="J14" s="199" t="n"/>
    </row>
    <row r="15">
      <c r="A15" s="22" t="inlineStr">
        <is>
          <t>Levin</t>
        </is>
      </c>
      <c r="B15" s="264" t="n">
        <v>3365.82</v>
      </c>
      <c r="C15" s="23" t="n">
        <v>29</v>
      </c>
      <c r="J15" s="199" t="n"/>
    </row>
    <row r="16">
      <c r="A16" s="22" t="inlineStr">
        <is>
          <t>Northshore</t>
        </is>
      </c>
      <c r="B16" s="264" t="n">
        <v>17859.04</v>
      </c>
      <c r="C16" s="23" t="n">
        <v>70</v>
      </c>
      <c r="D16" s="24" t="n"/>
      <c r="J16" s="199" t="n"/>
    </row>
    <row r="17">
      <c r="A17" s="22" t="inlineStr">
        <is>
          <t>Blenheim</t>
        </is>
      </c>
      <c r="B17" s="264" t="n">
        <v>876.97</v>
      </c>
      <c r="C17" s="23" t="n">
        <v>19</v>
      </c>
      <c r="D17" s="24" t="n"/>
      <c r="J17" s="199" t="n"/>
    </row>
    <row r="18">
      <c r="A18" s="22" t="inlineStr">
        <is>
          <t>Cromwell</t>
        </is>
      </c>
      <c r="B18" s="264" t="n">
        <v>4106.51</v>
      </c>
      <c r="C18" s="23" t="n">
        <v>11</v>
      </c>
      <c r="D18" s="24" t="n"/>
      <c r="J18" s="199" t="n"/>
    </row>
    <row r="19">
      <c r="A19" s="22" t="inlineStr">
        <is>
          <t>Dunedin</t>
        </is>
      </c>
      <c r="B19" s="264" t="n">
        <v>2079.59</v>
      </c>
      <c r="C19" s="23" t="n">
        <v>20</v>
      </c>
      <c r="D19" s="25" t="n"/>
      <c r="J19" s="199" t="n"/>
    </row>
    <row r="20">
      <c r="A20" s="22" t="inlineStr">
        <is>
          <t>Invercargill</t>
        </is>
      </c>
      <c r="B20" s="264" t="n">
        <v>1847.31</v>
      </c>
      <c r="C20" s="23" t="n">
        <v>15</v>
      </c>
      <c r="D20" s="25" t="n"/>
      <c r="J20" s="199" t="n"/>
    </row>
    <row r="21">
      <c r="A21" s="22" t="inlineStr">
        <is>
          <t>Timaru</t>
        </is>
      </c>
      <c r="B21" s="264" t="n">
        <v>2762.4</v>
      </c>
      <c r="C21" s="23" t="n">
        <v>15</v>
      </c>
      <c r="J21" s="199" t="n"/>
    </row>
    <row r="22">
      <c r="A22" s="22" t="inlineStr">
        <is>
          <t>Taupo</t>
        </is>
      </c>
      <c r="B22" s="264" t="n">
        <v>2589.1</v>
      </c>
      <c r="C22" s="23" t="n">
        <v>4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2820.05</v>
      </c>
    </row>
    <row r="27">
      <c r="A27" s="2" t="inlineStr">
        <is>
          <t xml:space="preserve">Daily Projected Purchases </t>
        </is>
      </c>
      <c r="B27" s="231" t="n"/>
      <c r="C27" s="241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13655.54</v>
      </c>
    </row>
    <row r="28" ht="15" customHeight="1" thickBot="1">
      <c r="B28" s="228" t="n"/>
      <c r="C28" s="6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1141291.06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6.96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6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20819.16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6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531.15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3834.84</v>
      </c>
    </row>
    <row r="40" ht="15" customHeight="1" thickBot="1">
      <c r="B40" s="228" t="n"/>
      <c r="C40" s="6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423.02</v>
      </c>
    </row>
    <row r="42">
      <c r="A42" s="6" t="inlineStr">
        <is>
          <t xml:space="preserve">Total Suppliers MTD </t>
        </is>
      </c>
      <c r="B42" s="236" t="n"/>
      <c r="C42" s="224" t="n">
        <v>4311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2048.35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741439.5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24.xml><?xml version="1.0" encoding="utf-8"?>
<worksheet xmlns:r="http://schemas.openxmlformats.org/officeDocument/2006/relationships" xmlns="http://schemas.openxmlformats.org/spreadsheetml/2006/main">
  <sheetPr codeName="Sheet24">
    <outlinePr summaryBelow="1" summaryRight="1"/>
    <pageSetUpPr/>
  </sheetPr>
  <dimension ref="A1:T45"/>
  <sheetViews>
    <sheetView topLeftCell="A6" workbookViewId="0">
      <selection activeCell="B22" sqref="B22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5" customWidth="1" min="20" max="20"/>
  </cols>
  <sheetData>
    <row r="1">
      <c r="A1" s="16" t="inlineStr">
        <is>
          <t>Total Company Daily Intake</t>
        </is>
      </c>
      <c r="B1" s="17" t="n">
        <v>45272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8</v>
      </c>
      <c r="T3" s="199" t="n">
        <v>1680000</v>
      </c>
    </row>
    <row r="4">
      <c r="A4" s="22" t="inlineStr">
        <is>
          <t>Takanini</t>
        </is>
      </c>
      <c r="B4" s="275" t="n">
        <v>120173.75</v>
      </c>
      <c r="C4" s="79" t="n">
        <v>46</v>
      </c>
      <c r="J4" s="199" t="n"/>
      <c r="R4" t="inlineStr">
        <is>
          <t>staturday</t>
        </is>
      </c>
      <c r="S4" s="199" t="n">
        <v>2</v>
      </c>
      <c r="T4" s="199" t="n">
        <v>140000</v>
      </c>
    </row>
    <row r="5">
      <c r="A5" s="22" t="inlineStr">
        <is>
          <t>Kamo</t>
        </is>
      </c>
      <c r="B5" s="264" t="n">
        <v>6653</v>
      </c>
      <c r="C5" s="23" t="n">
        <v>39</v>
      </c>
      <c r="J5" s="199" t="n"/>
      <c r="S5" s="199" t="n"/>
      <c r="T5" s="217" t="n">
        <v>1820000</v>
      </c>
    </row>
    <row r="6">
      <c r="A6" s="22" t="inlineStr">
        <is>
          <t>Whangarei</t>
        </is>
      </c>
      <c r="B6" s="264" t="n">
        <v>6123</v>
      </c>
      <c r="C6" s="23" t="n">
        <v>44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13650</v>
      </c>
      <c r="C7" s="23" t="n">
        <v>39</v>
      </c>
      <c r="J7" s="199" t="n"/>
      <c r="R7" t="inlineStr">
        <is>
          <t xml:space="preserve">total brokered days </t>
        </is>
      </c>
      <c r="S7" s="199" t="n">
        <v>8</v>
      </c>
      <c r="T7" s="199" t="n">
        <v>280000</v>
      </c>
    </row>
    <row r="8">
      <c r="A8" s="22" t="inlineStr">
        <is>
          <t>Penrose</t>
        </is>
      </c>
      <c r="B8" s="264" t="n">
        <v>49839</v>
      </c>
      <c r="C8" s="23" t="n">
        <v>15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2566</v>
      </c>
      <c r="C9" s="23" t="n">
        <v>37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4085</v>
      </c>
      <c r="C10" s="23" t="n">
        <v>29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6975</v>
      </c>
      <c r="C11" s="23" t="n">
        <v>32</v>
      </c>
      <c r="J11" s="199" t="n"/>
    </row>
    <row r="12">
      <c r="A12" s="22" t="inlineStr">
        <is>
          <t>Christchurch</t>
        </is>
      </c>
      <c r="B12" s="264" t="n">
        <v>34843</v>
      </c>
      <c r="C12" s="23" t="n">
        <v>26</v>
      </c>
      <c r="J12" s="199" t="n"/>
    </row>
    <row r="13">
      <c r="A13" s="22" t="inlineStr">
        <is>
          <t>Kaiapoi</t>
        </is>
      </c>
      <c r="B13" s="264" t="n">
        <v>1976</v>
      </c>
      <c r="C13" s="23" t="n">
        <v>18</v>
      </c>
      <c r="J13" s="199" t="n"/>
    </row>
    <row r="14">
      <c r="A14" s="22" t="inlineStr">
        <is>
          <t>Wellington</t>
        </is>
      </c>
      <c r="B14" s="264" t="n">
        <v>9591</v>
      </c>
      <c r="C14" s="23" t="n">
        <v>22</v>
      </c>
      <c r="J14" s="199" t="n"/>
    </row>
    <row r="15">
      <c r="A15" s="22" t="inlineStr">
        <is>
          <t>Levin</t>
        </is>
      </c>
      <c r="B15" s="264" t="n">
        <v>1581</v>
      </c>
      <c r="C15" s="23" t="n">
        <v>19</v>
      </c>
      <c r="J15" s="199" t="n"/>
    </row>
    <row r="16">
      <c r="A16" s="22" t="inlineStr">
        <is>
          <t>Northshore</t>
        </is>
      </c>
      <c r="B16" s="264" t="n">
        <v>13050</v>
      </c>
      <c r="C16" s="23" t="n">
        <v>63</v>
      </c>
      <c r="D16" s="24" t="n"/>
      <c r="J16" s="199" t="n"/>
    </row>
    <row r="17">
      <c r="A17" s="22" t="inlineStr">
        <is>
          <t>Blenheim</t>
        </is>
      </c>
      <c r="B17" s="264" t="n">
        <v>4631</v>
      </c>
      <c r="C17" s="23" t="n">
        <v>23</v>
      </c>
      <c r="D17" s="24" t="n"/>
      <c r="J17" s="199" t="n"/>
    </row>
    <row r="18">
      <c r="A18" s="22" t="inlineStr">
        <is>
          <t>Cromwell</t>
        </is>
      </c>
      <c r="B18" s="264" t="n">
        <v>3824</v>
      </c>
      <c r="C18" s="23" t="n">
        <v>10</v>
      </c>
      <c r="D18" s="24" t="n"/>
      <c r="J18" s="199" t="n"/>
    </row>
    <row r="19">
      <c r="A19" s="22" t="inlineStr">
        <is>
          <t>Dunedin</t>
        </is>
      </c>
      <c r="B19" s="264" t="n">
        <v>4181</v>
      </c>
      <c r="C19" s="23" t="n">
        <v>18</v>
      </c>
      <c r="D19" s="25" t="n"/>
      <c r="J19" s="199" t="n"/>
    </row>
    <row r="20">
      <c r="A20" s="22" t="inlineStr">
        <is>
          <t>Invercargill</t>
        </is>
      </c>
      <c r="B20" s="264" t="n">
        <v>3227</v>
      </c>
      <c r="C20" s="23" t="n">
        <v>10</v>
      </c>
      <c r="D20" s="25" t="n"/>
      <c r="J20" s="199" t="n"/>
    </row>
    <row r="21">
      <c r="A21" s="22" t="inlineStr">
        <is>
          <t>Timaru</t>
        </is>
      </c>
      <c r="B21" s="264" t="n">
        <v>1783</v>
      </c>
      <c r="C21" s="23" t="n">
        <v>11</v>
      </c>
      <c r="J21" s="199" t="n"/>
    </row>
    <row r="22">
      <c r="A22" s="22" t="inlineStr">
        <is>
          <t>Taupo</t>
        </is>
      </c>
      <c r="B22" s="264" t="n">
        <v>2122</v>
      </c>
      <c r="C22" s="23" t="n">
        <v>7</v>
      </c>
      <c r="D22" s="25" t="n"/>
      <c r="J22" s="199" t="n"/>
    </row>
    <row r="23">
      <c r="A23" s="22" t="inlineStr">
        <is>
          <t>Demo Yard</t>
        </is>
      </c>
      <c r="B23" s="238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 t="n">
        <v>290875</v>
      </c>
      <c r="C24" s="26" t="n">
        <v>508</v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 t="n">
        <v>290875</v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1832</v>
      </c>
    </row>
    <row r="27">
      <c r="A27" s="2" t="inlineStr">
        <is>
          <t xml:space="preserve">Daily Projected Purchases </t>
        </is>
      </c>
      <c r="B27" s="231" t="n"/>
      <c r="C27" s="241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15511</v>
      </c>
    </row>
    <row r="28" ht="15" customHeight="1" thickBot="1">
      <c r="B28" s="228" t="n"/>
      <c r="C28" s="6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1798500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7</v>
      </c>
    </row>
    <row r="31">
      <c r="A31" s="3" t="inlineStr">
        <is>
          <t xml:space="preserve">Projected Total Purchases MTD </t>
        </is>
      </c>
      <c r="B31" s="233" t="n"/>
      <c r="C31" s="244" t="n">
        <v>1820000</v>
      </c>
      <c r="J31" s="267" t="n"/>
    </row>
    <row r="32" ht="15" customHeight="1" thickBot="1">
      <c r="B32" s="228" t="n"/>
      <c r="C32" s="62" t="n">
        <v>-21500</v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23924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 t="n">
        <v>280000</v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62" t="n">
        <v>-256076</v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 t="n">
        <v>1822424</v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358</v>
      </c>
    </row>
    <row r="39">
      <c r="A39" s="40" t="inlineStr">
        <is>
          <t xml:space="preserve">Combined Projected Total Purchases MTD </t>
        </is>
      </c>
      <c r="B39" s="235" t="n"/>
      <c r="C39" s="247" t="n">
        <v>2100000</v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4089</v>
      </c>
    </row>
    <row r="40" ht="15" customHeight="1" thickBot="1">
      <c r="B40" s="228" t="n"/>
      <c r="C40" s="62" t="n">
        <v>-277576</v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275</v>
      </c>
    </row>
    <row r="42">
      <c r="A42" s="6" t="inlineStr">
        <is>
          <t xml:space="preserve">Total Suppliers MTD </t>
        </is>
      </c>
      <c r="B42" s="236" t="n"/>
      <c r="C42" s="224" t="n">
        <v>4820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2327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1007354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25.xml><?xml version="1.0" encoding="utf-8"?>
<worksheet xmlns:r="http://schemas.openxmlformats.org/officeDocument/2006/relationships" xmlns="http://schemas.openxmlformats.org/spreadsheetml/2006/main">
  <sheetPr codeName="Sheet25">
    <outlinePr summaryBelow="1" summaryRight="1"/>
    <pageSetUpPr/>
  </sheetPr>
  <dimension ref="A1:T45"/>
  <sheetViews>
    <sheetView zoomScale="70" zoomScaleNormal="70" workbookViewId="0">
      <selection activeCell="B22" sqref="B22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5" customWidth="1" min="20" max="20"/>
  </cols>
  <sheetData>
    <row r="1">
      <c r="A1" s="16" t="inlineStr">
        <is>
          <t>Total Company Daily Intake</t>
        </is>
      </c>
      <c r="B1" s="17" t="n">
        <v>45273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9</v>
      </c>
      <c r="T3" s="199">
        <f>S3*210000</f>
        <v/>
      </c>
    </row>
    <row r="4">
      <c r="A4" s="22" t="inlineStr">
        <is>
          <t>Takanini</t>
        </is>
      </c>
      <c r="B4" s="264" t="n">
        <v>90887.94</v>
      </c>
      <c r="C4" s="23" t="n">
        <v>45</v>
      </c>
      <c r="J4" s="199" t="n"/>
      <c r="R4" t="inlineStr">
        <is>
          <t>staturday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64" t="n">
        <v>8047.95</v>
      </c>
      <c r="C5" s="23" t="n">
        <v>37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18564.18</v>
      </c>
      <c r="C6" s="23" t="n">
        <v>46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4751.7</v>
      </c>
      <c r="C7" s="23" t="n">
        <v>22</v>
      </c>
      <c r="J7" s="199" t="n"/>
      <c r="R7" t="inlineStr">
        <is>
          <t xml:space="preserve">total brokered days </t>
        </is>
      </c>
      <c r="S7" s="199" t="n">
        <v>9</v>
      </c>
      <c r="T7" s="199">
        <f>S7*35000</f>
        <v/>
      </c>
    </row>
    <row r="8">
      <c r="A8" s="22" t="inlineStr">
        <is>
          <t>Penrose</t>
        </is>
      </c>
      <c r="B8" s="264" t="n">
        <v>54610.72</v>
      </c>
      <c r="C8" s="23" t="n">
        <v>37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4480.27</v>
      </c>
      <c r="C9" s="23" t="n">
        <v>45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8124.35</v>
      </c>
      <c r="C10" s="23" t="n">
        <v>39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25214.74</v>
      </c>
      <c r="C11" s="23" t="n">
        <v>32</v>
      </c>
      <c r="J11" s="199" t="n"/>
    </row>
    <row r="12">
      <c r="A12" s="22" t="inlineStr">
        <is>
          <t>Christchurch</t>
        </is>
      </c>
      <c r="B12" s="264" t="n">
        <v>7573.93</v>
      </c>
      <c r="C12" s="23" t="n">
        <v>18</v>
      </c>
      <c r="J12" s="199" t="n"/>
    </row>
    <row r="13">
      <c r="A13" s="22" t="inlineStr">
        <is>
          <t>Kaiapoi</t>
        </is>
      </c>
      <c r="B13" s="264" t="n">
        <v>849.25</v>
      </c>
      <c r="C13" s="23" t="n">
        <v>6</v>
      </c>
      <c r="J13" s="199" t="n"/>
    </row>
    <row r="14">
      <c r="A14" s="22" t="inlineStr">
        <is>
          <t>Wellington</t>
        </is>
      </c>
      <c r="B14" s="264" t="n">
        <v>10464.3</v>
      </c>
      <c r="C14" s="23" t="n">
        <v>32</v>
      </c>
      <c r="J14" s="199" t="n"/>
    </row>
    <row r="15">
      <c r="A15" s="22" t="inlineStr">
        <is>
          <t>Levin</t>
        </is>
      </c>
      <c r="B15" s="264" t="n">
        <v>2354.89</v>
      </c>
      <c r="C15" s="23" t="n">
        <v>19</v>
      </c>
      <c r="J15" s="199" t="n"/>
    </row>
    <row r="16">
      <c r="A16" s="22" t="inlineStr">
        <is>
          <t>Northshore</t>
        </is>
      </c>
      <c r="B16" s="264" t="n">
        <v>13719.66</v>
      </c>
      <c r="C16" s="23" t="n">
        <v>56</v>
      </c>
      <c r="D16" s="24" t="n"/>
      <c r="J16" s="199" t="n"/>
    </row>
    <row r="17">
      <c r="A17" s="22" t="inlineStr">
        <is>
          <t>Blenheim</t>
        </is>
      </c>
      <c r="B17" s="264" t="n">
        <v>6200.5</v>
      </c>
      <c r="C17" s="23" t="n">
        <v>16</v>
      </c>
      <c r="D17" s="24" t="n"/>
      <c r="J17" s="199" t="n"/>
    </row>
    <row r="18">
      <c r="A18" s="22" t="inlineStr">
        <is>
          <t>Cromwell</t>
        </is>
      </c>
      <c r="B18" s="264" t="n">
        <v>1994.97</v>
      </c>
      <c r="C18" s="23" t="n">
        <v>15</v>
      </c>
      <c r="D18" s="24" t="n"/>
      <c r="J18" s="199" t="n"/>
    </row>
    <row r="19">
      <c r="A19" s="22" t="inlineStr">
        <is>
          <t>Dunedin</t>
        </is>
      </c>
      <c r="B19" s="264" t="n">
        <v>5150.47</v>
      </c>
      <c r="C19" s="23" t="n">
        <v>10</v>
      </c>
      <c r="D19" s="25" t="n"/>
      <c r="J19" s="199" t="n"/>
    </row>
    <row r="20">
      <c r="A20" s="22" t="inlineStr">
        <is>
          <t>Invercargill</t>
        </is>
      </c>
      <c r="B20" s="264" t="n">
        <v>10366.96</v>
      </c>
      <c r="C20" s="23" t="n">
        <v>16</v>
      </c>
      <c r="D20" s="25" t="n"/>
      <c r="J20" s="199" t="n"/>
    </row>
    <row r="21">
      <c r="A21" s="22" t="inlineStr">
        <is>
          <t>Timaru</t>
        </is>
      </c>
      <c r="B21" s="264" t="n">
        <v>2650.06</v>
      </c>
      <c r="C21" s="23" t="n">
        <v>11</v>
      </c>
      <c r="J21" s="199" t="n"/>
    </row>
    <row r="22">
      <c r="A22" s="22" t="inlineStr">
        <is>
          <t>Taupo</t>
        </is>
      </c>
      <c r="B22" s="264" t="n">
        <v>969.5700000000001</v>
      </c>
      <c r="C22" s="23" t="n">
        <v>6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1582.25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17092.8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2155055.21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6.96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23764.22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427.13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4515.23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237.34</v>
      </c>
    </row>
    <row r="42">
      <c r="A42" s="6" t="inlineStr">
        <is>
          <t xml:space="preserve">Total Suppliers MTD </t>
        </is>
      </c>
      <c r="B42" s="236" t="n"/>
      <c r="C42" s="224" t="n">
        <v>5330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2563.96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1515063.64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26.xml><?xml version="1.0" encoding="utf-8"?>
<worksheet xmlns:r="http://schemas.openxmlformats.org/officeDocument/2006/relationships" xmlns="http://schemas.openxmlformats.org/spreadsheetml/2006/main">
  <sheetPr codeName="Sheet26">
    <outlinePr summaryBelow="1" summaryRight="1"/>
    <pageSetUpPr/>
  </sheetPr>
  <dimension ref="A1:T45"/>
  <sheetViews>
    <sheetView topLeftCell="A8" zoomScale="98" zoomScaleNormal="98" workbookViewId="0">
      <selection activeCell="B22" sqref="B22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3.54296875" customWidth="1" min="10" max="10"/>
    <col width="23.54296875" customWidth="1" min="20" max="20"/>
  </cols>
  <sheetData>
    <row r="1">
      <c r="A1" s="16" t="inlineStr">
        <is>
          <t>Total Company Daily Intake</t>
        </is>
      </c>
      <c r="B1" s="17" t="n">
        <v>45274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10</v>
      </c>
      <c r="T3" s="199">
        <f>S3*210000</f>
        <v/>
      </c>
    </row>
    <row r="4">
      <c r="A4" s="22" t="inlineStr">
        <is>
          <t>Takanini</t>
        </is>
      </c>
      <c r="B4" s="275" t="n">
        <v>79043.75999999999</v>
      </c>
      <c r="C4" s="79" t="n">
        <v>52</v>
      </c>
      <c r="J4" s="199" t="n"/>
      <c r="R4" t="inlineStr">
        <is>
          <t>staturday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75" t="n">
        <v>16624.52</v>
      </c>
      <c r="C5" s="79" t="n">
        <v>43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4088.42</v>
      </c>
      <c r="C6" s="79" t="n">
        <v>33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5678.8</v>
      </c>
      <c r="C7" s="79" t="n">
        <v>36</v>
      </c>
      <c r="J7" s="199" t="n"/>
      <c r="R7" t="inlineStr">
        <is>
          <t xml:space="preserve">total brokered days </t>
        </is>
      </c>
      <c r="S7" s="199" t="n">
        <v>10</v>
      </c>
      <c r="T7" s="199">
        <f>S7*35000</f>
        <v/>
      </c>
    </row>
    <row r="8">
      <c r="A8" s="22" t="inlineStr">
        <is>
          <t>Penrose</t>
        </is>
      </c>
      <c r="B8" s="275" t="n">
        <v>25462.28</v>
      </c>
      <c r="C8" s="79" t="n">
        <v>31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5332.27</v>
      </c>
      <c r="C9" s="79" t="n">
        <v>46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2931.93</v>
      </c>
      <c r="C10" s="79" t="n">
        <v>23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8026.99</v>
      </c>
      <c r="C11" s="79" t="n">
        <v>34</v>
      </c>
      <c r="J11" s="199" t="n"/>
    </row>
    <row r="12">
      <c r="A12" s="22" t="inlineStr">
        <is>
          <t>Christchurch</t>
        </is>
      </c>
      <c r="B12" s="275" t="n">
        <v>13220.72</v>
      </c>
      <c r="C12" s="79" t="n">
        <v>23</v>
      </c>
      <c r="J12" s="199" t="n"/>
    </row>
    <row r="13">
      <c r="A13" s="22" t="inlineStr">
        <is>
          <t>Kaiapoi</t>
        </is>
      </c>
      <c r="B13" s="275" t="n">
        <v>1872.63</v>
      </c>
      <c r="C13" s="79" t="n">
        <v>11</v>
      </c>
      <c r="J13" s="199" t="n"/>
    </row>
    <row r="14">
      <c r="A14" s="22" t="inlineStr">
        <is>
          <t>Wellington</t>
        </is>
      </c>
      <c r="B14" s="275" t="n">
        <v>31886.63</v>
      </c>
      <c r="C14" s="79" t="n">
        <v>37</v>
      </c>
      <c r="J14" s="199" t="n"/>
    </row>
    <row r="15">
      <c r="A15" s="22" t="inlineStr">
        <is>
          <t>Levin</t>
        </is>
      </c>
      <c r="B15" s="275" t="n">
        <v>1906.3</v>
      </c>
      <c r="C15" s="79" t="n">
        <v>20</v>
      </c>
      <c r="J15" s="199" t="n"/>
    </row>
    <row r="16">
      <c r="A16" s="22" t="inlineStr">
        <is>
          <t>Northshore</t>
        </is>
      </c>
      <c r="B16" s="275" t="n">
        <v>16654.27</v>
      </c>
      <c r="C16" s="79" t="n">
        <v>65</v>
      </c>
      <c r="D16" s="24" t="n"/>
      <c r="J16" s="199" t="n"/>
    </row>
    <row r="17">
      <c r="A17" s="22" t="inlineStr">
        <is>
          <t>Blenheim</t>
        </is>
      </c>
      <c r="B17" s="275" t="n">
        <v>2762.57</v>
      </c>
      <c r="C17" s="79" t="n">
        <v>18</v>
      </c>
      <c r="D17" s="24" t="n"/>
      <c r="J17" s="199" t="n"/>
    </row>
    <row r="18">
      <c r="A18" s="22" t="inlineStr">
        <is>
          <t>Cromwell</t>
        </is>
      </c>
      <c r="B18" s="275" t="n">
        <v>4003.52</v>
      </c>
      <c r="C18" s="79" t="n">
        <v>15</v>
      </c>
      <c r="D18" s="24" t="n"/>
      <c r="J18" s="199" t="n"/>
    </row>
    <row r="19">
      <c r="A19" s="22" t="inlineStr">
        <is>
          <t>Dunedin</t>
        </is>
      </c>
      <c r="B19" s="275" t="n">
        <v>1175.38</v>
      </c>
      <c r="C19" s="79" t="n">
        <v>12</v>
      </c>
      <c r="D19" s="25" t="n"/>
      <c r="J19" s="199" t="n"/>
    </row>
    <row r="20">
      <c r="A20" s="22" t="inlineStr">
        <is>
          <t>Invercargill</t>
        </is>
      </c>
      <c r="B20" s="275" t="n">
        <v>7338.56</v>
      </c>
      <c r="C20" s="79" t="n">
        <v>14</v>
      </c>
      <c r="D20" s="25" t="n"/>
      <c r="J20" s="199" t="n"/>
    </row>
    <row r="21">
      <c r="A21" s="22" t="inlineStr">
        <is>
          <t>Timaru</t>
        </is>
      </c>
      <c r="B21" s="275" t="n">
        <v>1620.3</v>
      </c>
      <c r="C21" s="79" t="n">
        <v>14</v>
      </c>
      <c r="J21" s="199" t="n"/>
    </row>
    <row r="22">
      <c r="A22" s="22" t="inlineStr">
        <is>
          <t>Taupo</t>
        </is>
      </c>
      <c r="B22" s="275" t="n">
        <v>788.67</v>
      </c>
      <c r="C22" s="79" t="n">
        <v>5</v>
      </c>
      <c r="D22" s="25" t="n"/>
      <c r="J22" s="199" t="n"/>
    </row>
    <row r="23">
      <c r="A23" s="22" t="inlineStr">
        <is>
          <t>Demo Yard</t>
        </is>
      </c>
      <c r="B23" s="275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5" t="n">
        <v>717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18023</v>
      </c>
    </row>
    <row r="28" ht="15" customHeight="1" thickBot="1">
      <c r="B28" s="228" t="n"/>
      <c r="C28" s="242">
        <f>SUM(C26-C27)</f>
        <v/>
      </c>
      <c r="J28" s="72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88" t="n"/>
    </row>
    <row r="30">
      <c r="A30" s="3" t="inlineStr">
        <is>
          <t xml:space="preserve">Total Purchases MTD </t>
        </is>
      </c>
      <c r="B30" s="233" t="n"/>
      <c r="C30" s="105" t="n">
        <v>2486869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0" t="n">
        <v>6.96</v>
      </c>
    </row>
    <row r="31">
      <c r="A31" s="3" t="inlineStr">
        <is>
          <t xml:space="preserve">Projected Total Purchases MTD </t>
        </is>
      </c>
      <c r="B31" s="233" t="n"/>
      <c r="C31" s="276">
        <f>T5</f>
        <v/>
      </c>
      <c r="J31" s="72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91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91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25899</v>
      </c>
      <c r="J34" s="72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95" t="n"/>
    </row>
    <row r="36" ht="15" customHeight="1" thickBot="1">
      <c r="B36" s="228" t="n"/>
      <c r="C36" s="109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95" t="n"/>
    </row>
    <row r="37" ht="15" customHeight="1" thickTop="1">
      <c r="B37" s="228" t="n"/>
      <c r="C37" s="65" t="n"/>
      <c r="J37" s="72" t="n"/>
    </row>
    <row r="38">
      <c r="A38" s="40" t="inlineStr">
        <is>
          <t xml:space="preserve">Combined Total Purchases MTD </t>
        </is>
      </c>
      <c r="B38" s="235" t="n"/>
      <c r="C38" s="107" t="n">
        <v>2512768</v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8" t="n">
        <v>546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5061</v>
      </c>
    </row>
    <row r="40" ht="15" customHeight="1" thickBot="1">
      <c r="B40" s="228" t="n"/>
      <c r="C40" s="109">
        <f>SUM(C38-C39)</f>
        <v/>
      </c>
      <c r="J40" s="72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100" t="n">
        <v>108</v>
      </c>
    </row>
    <row r="42">
      <c r="A42" s="6" t="inlineStr">
        <is>
          <t xml:space="preserve">Total Suppliers MTD </t>
        </is>
      </c>
      <c r="B42" s="236" t="n"/>
      <c r="C42" s="224" t="n">
        <v>5859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2703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108" t="n">
        <v>2289425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27.xml><?xml version="1.0" encoding="utf-8"?>
<worksheet xmlns:r="http://schemas.openxmlformats.org/officeDocument/2006/relationships" xmlns="http://schemas.openxmlformats.org/spreadsheetml/2006/main">
  <sheetPr codeName="Sheet27">
    <outlinePr summaryBelow="1" summaryRight="1"/>
    <pageSetUpPr/>
  </sheetPr>
  <dimension ref="A1:T45"/>
  <sheetViews>
    <sheetView topLeftCell="A5" zoomScale="80" zoomScaleNormal="80" workbookViewId="0">
      <selection activeCell="B22" sqref="B22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21.90625" customWidth="1" min="20" max="20"/>
  </cols>
  <sheetData>
    <row r="1">
      <c r="A1" s="16" t="inlineStr">
        <is>
          <t>Total Company Daily Intake</t>
        </is>
      </c>
      <c r="B1" s="17" t="n">
        <v>45275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11</v>
      </c>
      <c r="T3" s="199">
        <f>S3*210000</f>
        <v/>
      </c>
    </row>
    <row r="4">
      <c r="A4" s="22" t="inlineStr">
        <is>
          <t>Takanini</t>
        </is>
      </c>
      <c r="B4" s="264" t="n">
        <v>48196.58</v>
      </c>
      <c r="C4" s="23" t="n">
        <v>66</v>
      </c>
      <c r="J4" s="199" t="n"/>
      <c r="R4" t="inlineStr">
        <is>
          <t>staturday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64" t="n">
        <v>10871.05</v>
      </c>
      <c r="C5" s="23" t="n">
        <v>44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13605.11</v>
      </c>
      <c r="C6" s="23" t="n">
        <v>57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8834.110000000001</v>
      </c>
      <c r="C7" s="23" t="n">
        <v>27</v>
      </c>
      <c r="J7" s="199" t="n"/>
      <c r="R7" t="inlineStr">
        <is>
          <t xml:space="preserve">total brokered days </t>
        </is>
      </c>
      <c r="S7" s="199" t="n">
        <v>11</v>
      </c>
      <c r="T7" s="199">
        <f>S7*35000</f>
        <v/>
      </c>
    </row>
    <row r="8">
      <c r="A8" s="22" t="inlineStr">
        <is>
          <t>Penrose</t>
        </is>
      </c>
      <c r="B8" s="264" t="n">
        <v>16603.36</v>
      </c>
      <c r="C8" s="23" t="n">
        <v>40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8446.18</v>
      </c>
      <c r="C9" s="23" t="n">
        <v>43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4092.58</v>
      </c>
      <c r="C10" s="23" t="n">
        <v>34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34352.78</v>
      </c>
      <c r="C11" s="23" t="n">
        <v>48</v>
      </c>
      <c r="J11" s="199" t="n"/>
    </row>
    <row r="12">
      <c r="A12" s="22" t="inlineStr">
        <is>
          <t>Christchurch</t>
        </is>
      </c>
      <c r="B12" s="264" t="n">
        <v>8110.5</v>
      </c>
      <c r="C12" s="23" t="n">
        <v>13</v>
      </c>
      <c r="J12" s="199" t="n"/>
    </row>
    <row r="13">
      <c r="A13" s="22" t="inlineStr">
        <is>
          <t>Kaiapoi</t>
        </is>
      </c>
      <c r="B13" s="264" t="n">
        <v>2188.28</v>
      </c>
      <c r="C13" s="23" t="n">
        <v>19</v>
      </c>
      <c r="J13" s="199" t="n"/>
    </row>
    <row r="14">
      <c r="A14" s="22" t="inlineStr">
        <is>
          <t>Wellington</t>
        </is>
      </c>
      <c r="B14" s="264" t="n">
        <v>17574</v>
      </c>
      <c r="C14" s="23" t="n">
        <v>26</v>
      </c>
      <c r="J14" s="199" t="n"/>
    </row>
    <row r="15">
      <c r="A15" s="22" t="inlineStr">
        <is>
          <t>Levin</t>
        </is>
      </c>
      <c r="B15" s="264" t="n">
        <v>2308.15</v>
      </c>
      <c r="C15" s="23" t="n">
        <v>28</v>
      </c>
      <c r="J15" s="199" t="n"/>
    </row>
    <row r="16">
      <c r="A16" s="22" t="inlineStr">
        <is>
          <t>Northshore</t>
        </is>
      </c>
      <c r="B16" s="264" t="n">
        <v>16913.59</v>
      </c>
      <c r="C16" s="23" t="n">
        <v>58</v>
      </c>
      <c r="D16" s="24" t="n"/>
      <c r="J16" s="199" t="n"/>
    </row>
    <row r="17">
      <c r="A17" s="22" t="inlineStr">
        <is>
          <t>Blenheim</t>
        </is>
      </c>
      <c r="B17" s="264" t="n">
        <v>2399.89</v>
      </c>
      <c r="C17" s="23" t="n">
        <v>16</v>
      </c>
      <c r="D17" s="24" t="n"/>
      <c r="J17" s="199" t="n"/>
    </row>
    <row r="18">
      <c r="A18" s="22" t="inlineStr">
        <is>
          <t>Cromwell</t>
        </is>
      </c>
      <c r="B18" s="264" t="n">
        <v>8789.969999999999</v>
      </c>
      <c r="C18" s="23" t="n">
        <v>22</v>
      </c>
      <c r="D18" s="24" t="n"/>
      <c r="J18" s="199" t="n"/>
    </row>
    <row r="19">
      <c r="A19" s="22" t="inlineStr">
        <is>
          <t>Dunedin</t>
        </is>
      </c>
      <c r="B19" s="264" t="n">
        <v>1937.92</v>
      </c>
      <c r="C19" s="23" t="n">
        <v>13</v>
      </c>
      <c r="D19" s="25" t="n"/>
      <c r="J19" s="199" t="n"/>
    </row>
    <row r="20">
      <c r="A20" s="22" t="inlineStr">
        <is>
          <t>Invercargill</t>
        </is>
      </c>
      <c r="B20" s="264" t="n">
        <v>17805.5</v>
      </c>
      <c r="C20" s="23" t="n">
        <v>23</v>
      </c>
      <c r="D20" s="25" t="n"/>
      <c r="J20" s="199" t="n"/>
    </row>
    <row r="21">
      <c r="A21" s="22" t="inlineStr">
        <is>
          <t>Timaru</t>
        </is>
      </c>
      <c r="B21" s="264" t="n">
        <v>3068.6</v>
      </c>
      <c r="C21" s="23" t="n">
        <v>18</v>
      </c>
      <c r="J21" s="199" t="n"/>
    </row>
    <row r="22">
      <c r="A22" s="22" t="inlineStr">
        <is>
          <t>Taupo</t>
        </is>
      </c>
      <c r="B22" s="264" t="n">
        <v>242.63</v>
      </c>
      <c r="C22" s="23" t="n">
        <v>3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2454.19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20556.8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2799136.26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6.96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25047.16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634.1900000000001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5695.03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368.17</v>
      </c>
    </row>
    <row r="42">
      <c r="A42" s="6" t="inlineStr">
        <is>
          <t xml:space="preserve">Total Suppliers MTD </t>
        </is>
      </c>
      <c r="B42" s="236" t="n"/>
      <c r="C42" s="224" t="n">
        <v>6454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3083.59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2649804.5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28.xml><?xml version="1.0" encoding="utf-8"?>
<worksheet xmlns:r="http://schemas.openxmlformats.org/officeDocument/2006/relationships" xmlns="http://schemas.openxmlformats.org/spreadsheetml/2006/main">
  <sheetPr codeName="Sheet28">
    <outlinePr summaryBelow="1" summaryRight="1"/>
    <pageSetUpPr/>
  </sheetPr>
  <dimension ref="A1:T45"/>
  <sheetViews>
    <sheetView topLeftCell="A3" zoomScale="80" zoomScaleNormal="80" workbookViewId="0">
      <selection activeCell="B13" sqref="B13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45276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11</v>
      </c>
      <c r="T3" s="199">
        <f>S3*210000</f>
        <v/>
      </c>
    </row>
    <row r="4">
      <c r="A4" s="22" t="inlineStr">
        <is>
          <t>Takanini</t>
        </is>
      </c>
      <c r="B4" s="264" t="n">
        <v>16513.49</v>
      </c>
      <c r="C4" s="23" t="n">
        <v>47</v>
      </c>
      <c r="J4" s="199" t="n"/>
      <c r="R4" t="inlineStr">
        <is>
          <t>staturday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64" t="n">
        <v>10838.53</v>
      </c>
      <c r="C5" s="23" t="n">
        <v>31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3591.76</v>
      </c>
      <c r="C6" s="23" t="n">
        <v>24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4416.39</v>
      </c>
      <c r="C7" s="23" t="n">
        <v>22</v>
      </c>
      <c r="J7" s="199" t="n"/>
      <c r="R7" t="inlineStr">
        <is>
          <t xml:space="preserve">total brokered days </t>
        </is>
      </c>
      <c r="S7" s="199" t="n">
        <v>11</v>
      </c>
      <c r="T7" s="199">
        <f>S7*35000</f>
        <v/>
      </c>
    </row>
    <row r="8">
      <c r="A8" s="22" t="inlineStr">
        <is>
          <t>Penrose</t>
        </is>
      </c>
      <c r="B8" s="264" t="n">
        <v>11473.18</v>
      </c>
      <c r="C8" s="23" t="n">
        <v>9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4852.96</v>
      </c>
      <c r="C9" s="23" t="n">
        <v>48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8817.719999999999</v>
      </c>
      <c r="C10" s="23" t="n">
        <v>59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3641.31</v>
      </c>
      <c r="C11" s="23" t="n">
        <v>39</v>
      </c>
      <c r="J11" s="199" t="n"/>
    </row>
    <row r="12">
      <c r="A12" s="22" t="inlineStr">
        <is>
          <t>Christchurch</t>
        </is>
      </c>
      <c r="B12" s="264" t="n">
        <v>0</v>
      </c>
      <c r="C12" s="23" t="n">
        <v>0</v>
      </c>
      <c r="J12" s="199" t="n"/>
    </row>
    <row r="13">
      <c r="A13" s="22" t="inlineStr">
        <is>
          <t>Kaiapoi</t>
        </is>
      </c>
      <c r="B13" s="264" t="n">
        <v>1851.46</v>
      </c>
      <c r="C13" s="23" t="n">
        <v>20</v>
      </c>
      <c r="J13" s="199" t="n"/>
    </row>
    <row r="14">
      <c r="A14" s="22" t="inlineStr">
        <is>
          <t>Wellington</t>
        </is>
      </c>
      <c r="B14" s="264" t="n">
        <v>1750.07</v>
      </c>
      <c r="C14" s="23" t="n">
        <v>23</v>
      </c>
      <c r="J14" s="199" t="n"/>
    </row>
    <row r="15">
      <c r="A15" s="22" t="inlineStr">
        <is>
          <t>Levin</t>
        </is>
      </c>
      <c r="B15" s="264" t="n">
        <v>2383.56</v>
      </c>
      <c r="C15" s="23" t="n">
        <v>14</v>
      </c>
      <c r="J15" s="199" t="n"/>
    </row>
    <row r="16">
      <c r="A16" s="22" t="inlineStr">
        <is>
          <t>Northshore</t>
        </is>
      </c>
      <c r="B16" s="264" t="n">
        <v>3781.82</v>
      </c>
      <c r="C16" s="23" t="n">
        <v>34</v>
      </c>
      <c r="D16" s="24" t="n"/>
      <c r="J16" s="199" t="n"/>
    </row>
    <row r="17">
      <c r="A17" s="22" t="inlineStr">
        <is>
          <t>Blenheim</t>
        </is>
      </c>
      <c r="B17" s="264" t="n">
        <v>0</v>
      </c>
      <c r="C17" s="23" t="n">
        <v>0</v>
      </c>
      <c r="D17" s="24" t="n"/>
      <c r="J17" s="199" t="n"/>
    </row>
    <row r="18">
      <c r="A18" s="22" t="inlineStr">
        <is>
          <t>Cromwell</t>
        </is>
      </c>
      <c r="B18" s="264" t="n">
        <v>0</v>
      </c>
      <c r="C18" s="23" t="n">
        <v>0</v>
      </c>
      <c r="D18" s="24" t="n"/>
      <c r="J18" s="199" t="n"/>
    </row>
    <row r="19">
      <c r="A19" s="22" t="inlineStr">
        <is>
          <t>Dunedin</t>
        </is>
      </c>
      <c r="B19" s="264" t="n">
        <v>755.26</v>
      </c>
      <c r="C19" s="23" t="n">
        <v>16</v>
      </c>
      <c r="D19" s="25" t="n"/>
      <c r="J19" s="199" t="n"/>
    </row>
    <row r="20">
      <c r="A20" s="22" t="inlineStr">
        <is>
          <t>Invercargill</t>
        </is>
      </c>
      <c r="B20" s="264" t="n">
        <v>0</v>
      </c>
      <c r="C20" s="23" t="n">
        <v>0</v>
      </c>
      <c r="D20" s="25" t="n"/>
      <c r="J20" s="199" t="n"/>
    </row>
    <row r="21">
      <c r="A21" s="22" t="inlineStr">
        <is>
          <t>Timaru</t>
        </is>
      </c>
      <c r="B21" s="264" t="n">
        <v>0</v>
      </c>
      <c r="C21" s="23" t="n">
        <v>0</v>
      </c>
      <c r="J21" s="199" t="n"/>
    </row>
    <row r="22">
      <c r="A22" s="22" t="inlineStr">
        <is>
          <t>Taupo</t>
        </is>
      </c>
      <c r="B22" s="264" t="n">
        <v>0</v>
      </c>
      <c r="C22" s="23" t="n">
        <v>0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342.83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20899.63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2865009.62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6.96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25047.16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392.42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6087.45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51.43</v>
      </c>
    </row>
    <row r="42">
      <c r="A42" s="6" t="inlineStr">
        <is>
          <t xml:space="preserve">Total Suppliers MTD </t>
        </is>
      </c>
      <c r="B42" s="236" t="n"/>
      <c r="C42" s="224" t="n">
        <v>6840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3135.02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2650871.64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29.xml><?xml version="1.0" encoding="utf-8"?>
<worksheet xmlns:r="http://schemas.openxmlformats.org/officeDocument/2006/relationships" xmlns="http://schemas.openxmlformats.org/spreadsheetml/2006/main">
  <sheetPr codeName="Sheet29">
    <outlinePr summaryBelow="1" summaryRight="1"/>
    <pageSetUpPr/>
  </sheetPr>
  <dimension ref="A1:AH44"/>
  <sheetViews>
    <sheetView zoomScale="70" zoomScaleNormal="70" workbookViewId="0">
      <selection activeCell="B8" sqref="B8"/>
    </sheetView>
  </sheetViews>
  <sheetFormatPr baseColWidth="8" defaultRowHeight="14.5"/>
  <cols>
    <col width="42" customWidth="1" min="1" max="1"/>
    <col width="33.54296875" customWidth="1" style="250" min="2" max="2"/>
    <col width="22" customWidth="1" style="250" min="3" max="3"/>
    <col width="24.36328125" customWidth="1" style="250" min="4" max="4"/>
    <col width="18.6328125" customWidth="1" min="5" max="5"/>
    <col width="26.54296875" customWidth="1" min="6" max="6"/>
    <col width="25.90625" customWidth="1" min="7" max="7"/>
    <col width="26.36328125" customWidth="1" style="267" min="8" max="8"/>
    <col width="14.453125" customWidth="1" min="14" max="14"/>
    <col width="15" customWidth="1" style="199" min="18" max="18"/>
    <col width="20.36328125" customWidth="1" min="28" max="28"/>
    <col width="14.54296875" customWidth="1" min="30" max="30"/>
  </cols>
  <sheetData>
    <row r="1">
      <c r="A1" s="16" t="inlineStr">
        <is>
          <t xml:space="preserve">Total Company Daily Intake </t>
        </is>
      </c>
      <c r="B1" s="251" t="inlineStr">
        <is>
          <t>18-Dec-2023</t>
        </is>
      </c>
      <c r="C1" s="252" t="n"/>
      <c r="D1" s="252" t="n"/>
      <c r="E1" s="18" t="n"/>
      <c r="F1" s="18" t="n"/>
      <c r="G1" s="18" t="n"/>
      <c r="H1" s="243" t="n"/>
    </row>
    <row r="2">
      <c r="B2" s="252" t="n"/>
      <c r="C2" s="252" t="n"/>
      <c r="D2" s="252" t="n"/>
      <c r="E2" s="18" t="n"/>
      <c r="F2" s="18" t="n"/>
      <c r="G2" s="18" t="n"/>
      <c r="H2" s="243" t="n"/>
    </row>
    <row r="3">
      <c r="A3" s="19" t="inlineStr">
        <is>
          <t>Branch</t>
        </is>
      </c>
      <c r="B3" s="253" t="inlineStr">
        <is>
          <t>Daily purchases incl. GST ($$$)</t>
        </is>
      </c>
      <c r="C3" s="253" t="inlineStr">
        <is>
          <t>MTD Purchase</t>
        </is>
      </c>
      <c r="D3" s="253" t="inlineStr">
        <is>
          <t xml:space="preserve">YTD Purchase </t>
        </is>
      </c>
      <c r="E3" s="20" t="inlineStr">
        <is>
          <t xml:space="preserve">MTD Sales </t>
        </is>
      </c>
      <c r="F3" s="20" t="inlineStr">
        <is>
          <t>Daily no. of Customers</t>
        </is>
      </c>
      <c r="G3" s="20" t="inlineStr">
        <is>
          <t>MTD no. of Customers</t>
        </is>
      </c>
      <c r="H3" s="20" t="inlineStr">
        <is>
          <t>YTD no. of Customers</t>
        </is>
      </c>
      <c r="I3" s="21" t="n"/>
      <c r="Z3" t="inlineStr">
        <is>
          <t>days</t>
        </is>
      </c>
      <c r="AA3" s="199" t="n">
        <v>12</v>
      </c>
      <c r="AB3" s="199">
        <f>AA3*210000</f>
        <v/>
      </c>
      <c r="AC3" t="n">
        <v>251</v>
      </c>
      <c r="AD3">
        <f>AC3*210000</f>
        <v/>
      </c>
    </row>
    <row r="4">
      <c r="A4" s="22" t="inlineStr">
        <is>
          <t>Takanini</t>
        </is>
      </c>
      <c r="B4" s="239" t="n">
        <v>64511.42</v>
      </c>
      <c r="C4" s="239" t="n">
        <v>1101616.31</v>
      </c>
      <c r="D4" s="239" t="n">
        <v>26068518.83</v>
      </c>
      <c r="E4" s="239" t="n">
        <v>1868433.76</v>
      </c>
      <c r="F4" s="23" t="n">
        <v>61</v>
      </c>
      <c r="G4" s="23" t="n">
        <v>775</v>
      </c>
      <c r="H4" s="277" t="n">
        <v>14821</v>
      </c>
      <c r="N4" s="111" t="n"/>
      <c r="Z4" t="inlineStr">
        <is>
          <t>staturday</t>
        </is>
      </c>
      <c r="AA4" s="199" t="n">
        <v>3</v>
      </c>
      <c r="AB4" s="199">
        <f>AA4*70000</f>
        <v/>
      </c>
      <c r="AC4" t="n">
        <v>50</v>
      </c>
      <c r="AD4">
        <f>AC4*70000</f>
        <v/>
      </c>
    </row>
    <row r="5">
      <c r="A5" s="22" t="inlineStr">
        <is>
          <t>Kamo</t>
        </is>
      </c>
      <c r="B5" s="239" t="n">
        <v>64619.6</v>
      </c>
      <c r="C5" s="239" t="n">
        <v>208653.91</v>
      </c>
      <c r="D5" s="239" t="n">
        <v>2610540.69</v>
      </c>
      <c r="E5" s="239" t="n">
        <v>73802.8</v>
      </c>
      <c r="F5" s="23" t="n">
        <v>72</v>
      </c>
      <c r="G5" s="23" t="n">
        <v>603</v>
      </c>
      <c r="H5" s="277" t="n">
        <v>10505</v>
      </c>
      <c r="N5" s="111" t="n"/>
      <c r="AA5" s="199" t="n"/>
      <c r="AB5" s="217">
        <f>SUM(AB3:AB4)</f>
        <v/>
      </c>
      <c r="AD5">
        <f>AD4+AD3</f>
        <v/>
      </c>
    </row>
    <row r="6">
      <c r="A6" s="22" t="inlineStr">
        <is>
          <t>Whangarei</t>
        </is>
      </c>
      <c r="B6" s="239" t="n">
        <v>10660.43</v>
      </c>
      <c r="C6" s="239" t="n">
        <v>111147.27</v>
      </c>
      <c r="D6" s="239" t="n">
        <v>1572710.42</v>
      </c>
      <c r="E6" s="239" t="n">
        <v>70938.25</v>
      </c>
      <c r="F6" s="23" t="n">
        <v>65</v>
      </c>
      <c r="G6" s="23" t="n">
        <v>600</v>
      </c>
      <c r="H6" s="277" t="n">
        <v>9876</v>
      </c>
      <c r="N6" s="111" t="n"/>
      <c r="AA6" s="199" t="n"/>
      <c r="AB6" s="217" t="n"/>
    </row>
    <row r="7">
      <c r="A7" s="22" t="inlineStr">
        <is>
          <t>West Auckland</t>
        </is>
      </c>
      <c r="B7" s="239" t="n">
        <v>10177.4</v>
      </c>
      <c r="C7" s="239" t="n">
        <v>106341.77</v>
      </c>
      <c r="D7" s="239" t="n">
        <v>1741370.46</v>
      </c>
      <c r="E7" s="239" t="n">
        <v>62721.86</v>
      </c>
      <c r="F7" s="23" t="n">
        <v>33</v>
      </c>
      <c r="G7" s="23" t="n">
        <v>438</v>
      </c>
      <c r="H7" s="277" t="n">
        <v>7268</v>
      </c>
      <c r="N7" s="111" t="n"/>
      <c r="Z7" t="inlineStr">
        <is>
          <t xml:space="preserve">total brokered days </t>
        </is>
      </c>
      <c r="AA7" s="199">
        <f>AA3</f>
        <v/>
      </c>
      <c r="AB7" s="199">
        <f>AA7*35000</f>
        <v/>
      </c>
    </row>
    <row r="8">
      <c r="A8" s="22" t="inlineStr">
        <is>
          <t>Penrose</t>
        </is>
      </c>
      <c r="B8" s="239" t="n">
        <v>8974.41</v>
      </c>
      <c r="C8" s="239" t="n">
        <v>289196.26</v>
      </c>
      <c r="D8" s="239" t="n">
        <v>4885676.77</v>
      </c>
      <c r="E8" s="239" t="n">
        <v>107014.14</v>
      </c>
      <c r="F8" s="23" t="n">
        <v>27</v>
      </c>
      <c r="G8" s="23" t="n">
        <v>343</v>
      </c>
      <c r="H8" s="277" t="n">
        <v>4390</v>
      </c>
      <c r="N8" s="111" t="n"/>
      <c r="AA8" s="199" t="n"/>
      <c r="AB8" s="199" t="n"/>
    </row>
    <row r="9">
      <c r="A9" s="22" t="inlineStr">
        <is>
          <t>East Tamaki</t>
        </is>
      </c>
      <c r="B9" s="239" t="n">
        <v>6690.72</v>
      </c>
      <c r="C9" s="239" t="n">
        <v>75170.66</v>
      </c>
      <c r="D9" s="239" t="n">
        <v>1086236.81</v>
      </c>
      <c r="E9" s="239" t="n">
        <v>22583.29</v>
      </c>
      <c r="F9" s="23" t="n">
        <v>63</v>
      </c>
      <c r="G9" s="23" t="n">
        <v>629</v>
      </c>
      <c r="H9" s="277" t="n">
        <v>11145</v>
      </c>
      <c r="N9" s="111" t="n"/>
      <c r="AA9" s="199" t="n"/>
      <c r="AB9" s="199" t="n"/>
    </row>
    <row r="10">
      <c r="A10" s="22" t="inlineStr">
        <is>
          <t>Otahuhu</t>
        </is>
      </c>
      <c r="B10" s="239" t="n">
        <v>6768.29</v>
      </c>
      <c r="C10" s="239" t="n">
        <v>88649.96000000001</v>
      </c>
      <c r="D10" s="239" t="n">
        <v>1349978.53</v>
      </c>
      <c r="E10" s="239" t="n">
        <v>65477.69</v>
      </c>
      <c r="F10" s="23" t="n">
        <v>35</v>
      </c>
      <c r="G10" s="23" t="n">
        <v>551</v>
      </c>
      <c r="H10" s="277" t="n">
        <v>9167</v>
      </c>
      <c r="N10" s="111" t="n"/>
      <c r="AA10" s="214" t="inlineStr">
        <is>
          <t>For Saturday's always use $70000 as Daily Projected Purchases and rest of the week $210000</t>
        </is>
      </c>
      <c r="AB10" s="214" t="n"/>
      <c r="AC10" s="6" t="n"/>
      <c r="AD10" s="6" t="n"/>
      <c r="AE10" s="6" t="n"/>
      <c r="AF10" s="6" t="n"/>
      <c r="AG10" s="6" t="n"/>
      <c r="AH10" s="6" t="n"/>
    </row>
    <row r="11">
      <c r="A11" s="22" t="inlineStr">
        <is>
          <t>Hamilton</t>
        </is>
      </c>
      <c r="B11" s="239" t="n">
        <v>51092.25</v>
      </c>
      <c r="C11" s="239" t="n">
        <v>281356.55</v>
      </c>
      <c r="D11" s="239" t="n">
        <v>3531977.68</v>
      </c>
      <c r="E11" s="239" t="n">
        <v>51662.15</v>
      </c>
      <c r="F11" s="23" t="n">
        <v>34</v>
      </c>
      <c r="G11" s="23" t="n">
        <v>538</v>
      </c>
      <c r="H11" s="277" t="n">
        <v>9515</v>
      </c>
      <c r="N11" s="111" t="n"/>
    </row>
    <row r="12">
      <c r="A12" s="22" t="inlineStr">
        <is>
          <t>Christchurch</t>
        </is>
      </c>
      <c r="B12" s="239" t="n">
        <v>22438.69</v>
      </c>
      <c r="C12" s="239" t="n">
        <v>325241.18</v>
      </c>
      <c r="D12" s="239" t="n">
        <v>4693171.89</v>
      </c>
      <c r="E12" s="239" t="n">
        <v>68910.99000000001</v>
      </c>
      <c r="F12" s="23" t="n">
        <v>10</v>
      </c>
      <c r="G12" s="23" t="n">
        <v>246</v>
      </c>
      <c r="H12" s="277" t="n">
        <v>4008</v>
      </c>
      <c r="N12" s="111" t="n"/>
    </row>
    <row r="13">
      <c r="A13" s="22" t="inlineStr">
        <is>
          <t>Kaiapoi</t>
        </is>
      </c>
      <c r="B13" s="239" t="n">
        <v>1740.28</v>
      </c>
      <c r="C13" s="239" t="n">
        <v>26479.3</v>
      </c>
      <c r="D13" s="239" t="n">
        <v>273568.1</v>
      </c>
      <c r="E13" s="239" t="n">
        <v>13302.59</v>
      </c>
      <c r="F13" s="23" t="n">
        <v>18</v>
      </c>
      <c r="G13" s="23" t="n">
        <v>228</v>
      </c>
      <c r="H13" s="277" t="n">
        <v>3594</v>
      </c>
      <c r="N13" s="111" t="n"/>
    </row>
    <row r="14">
      <c r="A14" s="22" t="inlineStr">
        <is>
          <t>Wellington</t>
        </is>
      </c>
      <c r="B14" s="239" t="n">
        <v>87196.64999999999</v>
      </c>
      <c r="C14" s="239" t="n">
        <v>246811.83</v>
      </c>
      <c r="D14" s="239" t="n">
        <v>3051531.52</v>
      </c>
      <c r="E14" s="239" t="n">
        <v>111139.31</v>
      </c>
      <c r="F14" s="23" t="n">
        <v>35</v>
      </c>
      <c r="G14" s="23" t="n">
        <v>390</v>
      </c>
      <c r="H14" s="277" t="n">
        <v>6576</v>
      </c>
      <c r="N14" s="111" t="n"/>
    </row>
    <row r="15">
      <c r="A15" s="22" t="inlineStr">
        <is>
          <t>Levin</t>
        </is>
      </c>
      <c r="B15" s="239" t="n">
        <v>2245.62</v>
      </c>
      <c r="C15" s="239" t="n">
        <v>50851.7</v>
      </c>
      <c r="D15" s="239" t="n">
        <v>682927.9300000001</v>
      </c>
      <c r="E15" s="239" t="n">
        <v>28661.51</v>
      </c>
      <c r="F15" s="23" t="n">
        <v>32</v>
      </c>
      <c r="G15" s="23" t="n">
        <v>347</v>
      </c>
      <c r="H15" s="277" t="n">
        <v>5278</v>
      </c>
      <c r="N15" s="111" t="n"/>
    </row>
    <row r="16">
      <c r="A16" s="22" t="inlineStr">
        <is>
          <t>North Shore</t>
        </is>
      </c>
      <c r="B16" s="239" t="n">
        <v>25092.76</v>
      </c>
      <c r="C16" s="239" t="n">
        <v>191224.01</v>
      </c>
      <c r="D16" s="239" t="n">
        <v>2930392.05</v>
      </c>
      <c r="E16" s="239" t="n">
        <v>122666.81</v>
      </c>
      <c r="F16" s="23" t="n">
        <v>77</v>
      </c>
      <c r="G16" s="23" t="n">
        <v>833</v>
      </c>
      <c r="H16" s="277" t="n">
        <v>13726</v>
      </c>
      <c r="I16" s="24" t="n"/>
      <c r="N16" s="112" t="n"/>
    </row>
    <row r="17">
      <c r="A17" s="22" t="inlineStr">
        <is>
          <t>Blenheim</t>
        </is>
      </c>
      <c r="B17" s="239" t="n">
        <v>2220.96</v>
      </c>
      <c r="C17" s="239" t="n">
        <v>40638.51</v>
      </c>
      <c r="D17" s="239" t="n">
        <v>464082.55</v>
      </c>
      <c r="E17" s="239" t="n">
        <v>9855.4</v>
      </c>
      <c r="F17" s="23" t="n">
        <v>27</v>
      </c>
      <c r="G17" s="23" t="n">
        <v>216</v>
      </c>
      <c r="H17" s="277" t="n">
        <v>2969</v>
      </c>
      <c r="I17" s="24" t="n"/>
      <c r="N17" s="111" t="n"/>
    </row>
    <row r="18">
      <c r="A18" s="22" t="inlineStr">
        <is>
          <t>Cromwell</t>
        </is>
      </c>
      <c r="B18" s="239" t="n">
        <v>4081.72</v>
      </c>
      <c r="C18" s="239" t="n">
        <v>48745.68</v>
      </c>
      <c r="D18" s="239" t="n">
        <v>604732.4399999999</v>
      </c>
      <c r="E18" s="239" t="n">
        <v>15559.52</v>
      </c>
      <c r="F18" s="23" t="n">
        <v>16</v>
      </c>
      <c r="G18" s="23" t="n">
        <v>149</v>
      </c>
      <c r="H18" s="277" t="n">
        <v>2158</v>
      </c>
      <c r="I18" s="24" t="n"/>
      <c r="N18" s="111" t="n"/>
    </row>
    <row r="19">
      <c r="A19" s="22" t="inlineStr">
        <is>
          <t>Dunedin</t>
        </is>
      </c>
      <c r="B19" s="239" t="n">
        <v>4876.21</v>
      </c>
      <c r="C19" s="239" t="n">
        <v>53054.79</v>
      </c>
      <c r="D19" s="239" t="n">
        <v>851690.89</v>
      </c>
      <c r="E19" s="239" t="n">
        <v>44445.91</v>
      </c>
      <c r="F19" s="23" t="n">
        <v>14</v>
      </c>
      <c r="G19" s="23" t="n">
        <v>209</v>
      </c>
      <c r="H19" s="277" t="n">
        <v>3212</v>
      </c>
      <c r="I19" s="25" t="n"/>
      <c r="N19" s="111" t="n"/>
    </row>
    <row r="20">
      <c r="A20" s="22" t="inlineStr">
        <is>
          <t>Invercargill</t>
        </is>
      </c>
      <c r="B20" s="239" t="n">
        <v>3754.1</v>
      </c>
      <c r="C20" s="239" t="n">
        <v>117784.21</v>
      </c>
      <c r="D20" s="239" t="n">
        <v>1640476.29</v>
      </c>
      <c r="E20" s="239" t="n">
        <v>38090.01</v>
      </c>
      <c r="F20" s="23" t="n">
        <v>17</v>
      </c>
      <c r="G20" s="23" t="n">
        <v>179</v>
      </c>
      <c r="H20" s="277" t="n">
        <v>3456</v>
      </c>
      <c r="I20" s="25" t="n"/>
      <c r="N20" s="111" t="n"/>
    </row>
    <row r="21">
      <c r="A21" s="22" t="inlineStr">
        <is>
          <t>Timaru</t>
        </is>
      </c>
      <c r="B21" s="239" t="n">
        <v>2539.77</v>
      </c>
      <c r="C21" s="239" t="n">
        <v>44935.14</v>
      </c>
      <c r="D21" s="239" t="n">
        <v>802069.25</v>
      </c>
      <c r="E21" s="239" t="n">
        <v>150949.27</v>
      </c>
      <c r="F21" s="23" t="n">
        <v>16</v>
      </c>
      <c r="G21" s="23" t="n">
        <v>170</v>
      </c>
      <c r="H21" s="277" t="n">
        <v>2936</v>
      </c>
      <c r="N21" s="111" t="n"/>
    </row>
    <row r="22">
      <c r="A22" s="22" t="inlineStr">
        <is>
          <t>Taupo</t>
        </is>
      </c>
      <c r="B22" s="239" t="n">
        <v>6554.88</v>
      </c>
      <c r="C22" s="239" t="n">
        <v>16314.28</v>
      </c>
      <c r="D22" s="239" t="n">
        <v>159617.02</v>
      </c>
      <c r="E22" s="239" t="n">
        <v>0</v>
      </c>
      <c r="F22" s="23" t="n">
        <v>10</v>
      </c>
      <c r="G22" s="23" t="n">
        <v>58</v>
      </c>
      <c r="H22" s="277" t="n">
        <v>587</v>
      </c>
      <c r="I22" s="25" t="n"/>
      <c r="N22" s="111" t="n"/>
    </row>
    <row r="23">
      <c r="A23" s="22" t="inlineStr">
        <is>
          <t>Demo Yard</t>
        </is>
      </c>
      <c r="B23" s="239" t="n">
        <v>0</v>
      </c>
      <c r="C23" s="239" t="n">
        <v>0</v>
      </c>
      <c r="D23" s="239" t="n">
        <v>234778.67</v>
      </c>
      <c r="E23" s="239" t="n">
        <v>0</v>
      </c>
      <c r="F23" s="23" t="n">
        <v>0</v>
      </c>
      <c r="G23" s="23" t="n">
        <v>0</v>
      </c>
      <c r="H23" s="277" t="n">
        <v>248</v>
      </c>
      <c r="N23" s="111" t="n"/>
      <c r="X23" s="46" t="n"/>
    </row>
    <row r="24" ht="15" customHeight="1" thickBot="1">
      <c r="A24" s="19" t="inlineStr">
        <is>
          <t>Total company daily intake</t>
        </is>
      </c>
      <c r="B24" s="240">
        <f>SUM(B4:B23)</f>
        <v/>
      </c>
      <c r="C24" s="240">
        <f>SUM(C4:C23)</f>
        <v/>
      </c>
      <c r="D24" s="240">
        <f>SUM(D4:D23)</f>
        <v/>
      </c>
      <c r="E24" s="240">
        <f>SUM(E4:E23)</f>
        <v/>
      </c>
      <c r="F24" s="26">
        <f>SUM(F4:F23)</f>
        <v/>
      </c>
      <c r="G24" s="26">
        <f>SUM(G4:G23)</f>
        <v/>
      </c>
      <c r="H24" s="278">
        <f>SUM(H4:H23)</f>
        <v/>
      </c>
    </row>
    <row r="25">
      <c r="B25" s="252" t="n"/>
      <c r="C25" s="252" t="n"/>
      <c r="D25" s="252" t="n"/>
      <c r="E25" s="18" t="n"/>
      <c r="F25" s="18" t="n"/>
      <c r="G25" s="18" t="n"/>
      <c r="H25" s="243" t="n"/>
    </row>
    <row r="26">
      <c r="A26" s="2" t="inlineStr">
        <is>
          <t xml:space="preserve">Projected Purchases </t>
        </is>
      </c>
      <c r="B26" s="254">
        <f>IF(AND(WEEKDAY(B1, 2)&lt;6, WEEKDAY(B1, 2)&lt;&gt;7), 210000, 70000)</f>
        <v/>
      </c>
      <c r="C26" s="254">
        <f>B30</f>
        <v/>
      </c>
      <c r="D26" s="254">
        <f>AD5</f>
        <v/>
      </c>
      <c r="I26" s="29" t="inlineStr">
        <is>
          <t>Total Daily Transport Charges</t>
        </is>
      </c>
      <c r="J26" s="29" t="n"/>
      <c r="K26" s="29" t="n"/>
      <c r="L26" s="29" t="n"/>
      <c r="M26" s="29" t="n"/>
      <c r="N26" s="266" t="n">
        <v>1841.3</v>
      </c>
    </row>
    <row r="27" ht="15" customHeight="1" thickBot="1">
      <c r="B27" s="255">
        <f>SUM(B24-B26)</f>
        <v/>
      </c>
      <c r="C27" s="255">
        <f>SUM(C24-C26)</f>
        <v/>
      </c>
      <c r="D27" s="255">
        <f>SUM(D24-D26)</f>
        <v/>
      </c>
      <c r="I27" s="29" t="inlineStr">
        <is>
          <t>Total Transport Charges MTD</t>
        </is>
      </c>
      <c r="J27" s="29" t="n"/>
      <c r="K27" s="29" t="n"/>
      <c r="L27" s="29" t="n"/>
      <c r="M27" s="29" t="n"/>
      <c r="N27" s="266" t="n">
        <v>22740.93</v>
      </c>
    </row>
    <row r="28" ht="15" customHeight="1" thickTop="1">
      <c r="B28" s="252" t="n"/>
      <c r="C28" s="252" t="n"/>
      <c r="D28" s="252" t="n"/>
      <c r="E28" s="30" t="n"/>
      <c r="O28" s="199" t="n"/>
    </row>
    <row r="29">
      <c r="A29" s="3" t="inlineStr">
        <is>
          <t xml:space="preserve">Total Purchases MTD </t>
        </is>
      </c>
      <c r="B29" s="256" t="n">
        <v>3334034.21</v>
      </c>
      <c r="I29" s="9" t="inlineStr">
        <is>
          <t>Total Daily 1% Sorting Fee</t>
        </is>
      </c>
      <c r="J29" s="9" t="n"/>
      <c r="K29" s="9" t="n"/>
      <c r="L29" s="9" t="n"/>
      <c r="M29" s="9" t="n"/>
      <c r="N29" s="206" t="n"/>
    </row>
    <row r="30">
      <c r="A30" s="3" t="inlineStr">
        <is>
          <t xml:space="preserve">Projected Total Purchases MTD </t>
        </is>
      </c>
      <c r="B30" s="256">
        <f>AB5</f>
        <v/>
      </c>
      <c r="I30" s="9" t="inlineStr">
        <is>
          <t>Total 1% Sorting Fee MTD</t>
        </is>
      </c>
      <c r="J30" s="9" t="n"/>
      <c r="K30" s="9" t="n"/>
      <c r="L30" s="9" t="n"/>
      <c r="M30" s="9" t="n"/>
      <c r="N30" s="268" t="n">
        <v>6.96</v>
      </c>
    </row>
    <row r="31" ht="15" customHeight="1" thickBot="1">
      <c r="B31" s="255">
        <f>SUM(B29-B30)</f>
        <v/>
      </c>
      <c r="N31" s="199" t="n"/>
    </row>
    <row r="32" ht="15" customHeight="1" thickTop="1">
      <c r="B32" s="257" t="n"/>
      <c r="I32" s="34" t="inlineStr">
        <is>
          <t>Total Daily Bin Hire Charge</t>
        </is>
      </c>
      <c r="J32" s="34" t="n"/>
      <c r="K32" s="34" t="n"/>
      <c r="L32" s="34" t="n"/>
      <c r="M32" s="34" t="n"/>
      <c r="N32" s="221" t="inlineStr">
        <is>
          <t>-</t>
        </is>
      </c>
    </row>
    <row r="33">
      <c r="A33" s="36" t="inlineStr">
        <is>
          <t xml:space="preserve">Total Brokered Purchases MTD </t>
        </is>
      </c>
      <c r="B33" s="258" t="n">
        <v>25047.16</v>
      </c>
      <c r="I33" s="34" t="inlineStr">
        <is>
          <t>Total Bin Hire Charge MTD</t>
        </is>
      </c>
      <c r="J33" s="34" t="n"/>
      <c r="K33" s="34" t="n"/>
      <c r="L33" s="34" t="n"/>
      <c r="M33" s="34" t="n"/>
      <c r="N33" s="221" t="inlineStr">
        <is>
          <t>-</t>
        </is>
      </c>
    </row>
    <row r="34">
      <c r="A34" s="36" t="inlineStr">
        <is>
          <t xml:space="preserve">Projected Total Brokered Purchases MTD </t>
        </is>
      </c>
      <c r="B34" s="258">
        <f>AB7</f>
        <v/>
      </c>
      <c r="N34" s="199" t="n"/>
    </row>
    <row r="35" ht="15" customHeight="1" thickBot="1">
      <c r="B35" s="255">
        <f>SUM(B33-B34)</f>
        <v/>
      </c>
      <c r="I35" s="39" t="inlineStr">
        <is>
          <t>Total Daily Cash Delivery Fee</t>
        </is>
      </c>
      <c r="J35" s="39" t="n"/>
      <c r="K35" s="39" t="n"/>
      <c r="L35" s="39" t="n"/>
      <c r="M35" s="39" t="n"/>
      <c r="N35" s="222" t="n"/>
    </row>
    <row r="36" ht="15" customHeight="1" thickTop="1">
      <c r="B36" s="257" t="n"/>
      <c r="I36" s="39" t="inlineStr">
        <is>
          <t>Total Cash Delivery Fee MTD</t>
        </is>
      </c>
      <c r="J36" s="39" t="n"/>
      <c r="K36" s="39" t="n"/>
      <c r="L36" s="39" t="n"/>
      <c r="M36" s="39" t="n"/>
      <c r="N36" s="222" t="n"/>
    </row>
    <row r="37">
      <c r="A37" s="40" t="inlineStr">
        <is>
          <t xml:space="preserve">Combined Total Purchases MTD </t>
        </is>
      </c>
      <c r="B37" s="259">
        <f>SUM(B29,B33)</f>
        <v/>
      </c>
      <c r="N37" s="199" t="n"/>
    </row>
    <row r="38">
      <c r="A38" s="40" t="inlineStr">
        <is>
          <t xml:space="preserve">Combined Projected Total Purchases MTD </t>
        </is>
      </c>
      <c r="B38" s="259">
        <f>SUM(B30,B34)</f>
        <v/>
      </c>
      <c r="I38" s="43" t="inlineStr">
        <is>
          <t>Total Daily Cash Handling Fee</t>
        </is>
      </c>
      <c r="J38" s="43" t="n"/>
      <c r="K38" s="43" t="n"/>
      <c r="L38" s="43" t="n"/>
      <c r="M38" s="43" t="n"/>
      <c r="N38" s="271" t="n">
        <v>468.95</v>
      </c>
    </row>
    <row r="39" ht="15" customHeight="1" thickBot="1">
      <c r="B39" s="260">
        <f>B37-B38</f>
        <v/>
      </c>
      <c r="I39" s="43" t="inlineStr">
        <is>
          <t>Total Cash Handling Fee MTD</t>
        </is>
      </c>
      <c r="J39" s="43" t="n"/>
      <c r="K39" s="43" t="n"/>
      <c r="L39" s="43" t="n"/>
      <c r="M39" s="43" t="n"/>
      <c r="N39" s="271" t="n">
        <v>6556.4</v>
      </c>
    </row>
    <row r="40" ht="15" customHeight="1" thickTop="1">
      <c r="B40" s="252" t="n"/>
      <c r="N40" s="267" t="n"/>
    </row>
    <row r="41">
      <c r="A41" s="6" t="inlineStr">
        <is>
          <t xml:space="preserve">Total Suppliers MTD </t>
        </is>
      </c>
      <c r="B41" s="262" t="n">
        <v>7502</v>
      </c>
      <c r="I41" s="13" t="inlineStr">
        <is>
          <t>Total Daily FAF Charge</t>
        </is>
      </c>
      <c r="J41" s="13" t="n"/>
      <c r="K41" s="13" t="n"/>
      <c r="L41" s="13" t="n"/>
      <c r="M41" s="13" t="n"/>
      <c r="N41" s="272" t="n">
        <v>276.22</v>
      </c>
    </row>
    <row r="42">
      <c r="B42" s="252" t="n"/>
      <c r="I42" s="13" t="inlineStr">
        <is>
          <t>Total FAF Charge MTD</t>
        </is>
      </c>
      <c r="J42" s="13" t="n"/>
      <c r="K42" s="13" t="n"/>
      <c r="L42" s="13" t="n"/>
      <c r="M42" s="13" t="n"/>
      <c r="N42" s="272" t="n">
        <v>3411.24</v>
      </c>
    </row>
    <row r="43">
      <c r="A43" s="7" t="inlineStr">
        <is>
          <t xml:space="preserve">Total Sales MTD </t>
        </is>
      </c>
      <c r="B43" s="263" t="n">
        <v>2926215.26</v>
      </c>
      <c r="Q43" s="199" t="n"/>
    </row>
    <row r="44">
      <c r="B44" s="252" t="n"/>
      <c r="C44" s="252" t="n"/>
      <c r="E44" s="18" t="n"/>
      <c r="G44" s="18" t="n"/>
      <c r="H44" s="243" t="n"/>
    </row>
  </sheetData>
  <pageMargins left="0.7" right="0.7" top="0.75" bottom="0.75" header="0.3" footer="0.3"/>
  <drawing r:id="rId1"/>
</worksheet>
</file>

<file path=xl/worksheets/sheet3.xml><?xml version="1.0" encoding="utf-8"?>
<worksheet xmlns:r="http://schemas.openxmlformats.org/officeDocument/2006/relationships" xmlns="http://schemas.openxmlformats.org/spreadsheetml/2006/main">
  <sheetPr codeName="Sheet3">
    <outlinePr summaryBelow="1" summaryRight="1"/>
    <pageSetUpPr/>
  </sheetPr>
  <dimension ref="A1:Z50"/>
  <sheetViews>
    <sheetView topLeftCell="A21" zoomScale="78" zoomScaleNormal="78" workbookViewId="0">
      <selection activeCell="C39" sqref="C39"/>
    </sheetView>
  </sheetViews>
  <sheetFormatPr baseColWidth="8" defaultRowHeight="14.5"/>
  <cols>
    <col width="27.453125" customWidth="1" min="1" max="1"/>
    <col width="30.08984375" customWidth="1" min="2" max="2"/>
    <col width="17.453125" customWidth="1" min="3" max="3"/>
    <col width="12.6328125" customWidth="1" min="10" max="10"/>
    <col width="21.453125" customWidth="1" min="18" max="18"/>
    <col width="17.08984375" customWidth="1" min="20" max="20"/>
  </cols>
  <sheetData>
    <row r="1">
      <c r="A1" s="16" t="inlineStr">
        <is>
          <t xml:space="preserve">Total Company Daily Intake </t>
        </is>
      </c>
      <c r="B1" s="17" t="n">
        <v>45254</v>
      </c>
      <c r="C1" s="18" t="n"/>
      <c r="O1" s="199" t="n"/>
      <c r="P1" s="199" t="n"/>
      <c r="Q1" s="199" t="n"/>
      <c r="S1" s="199" t="n"/>
      <c r="T1" s="199" t="n"/>
    </row>
    <row r="2">
      <c r="B2" s="18" t="n"/>
      <c r="C2" s="18" t="n"/>
      <c r="O2" s="199" t="n"/>
      <c r="P2" s="199" t="n"/>
      <c r="Q2" s="199" t="n"/>
      <c r="S2" s="199" t="n"/>
      <c r="T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O3" s="199" t="n"/>
      <c r="P3" s="199" t="n"/>
      <c r="Q3" s="199" t="n"/>
      <c r="R3" t="inlineStr">
        <is>
          <t>days</t>
        </is>
      </c>
      <c r="S3" s="199" t="n">
        <v>18</v>
      </c>
      <c r="T3" s="199">
        <f>S3*210000</f>
        <v/>
      </c>
    </row>
    <row r="4">
      <c r="A4" s="22" t="inlineStr">
        <is>
          <t>Takanini</t>
        </is>
      </c>
      <c r="B4" s="216" t="n">
        <v>79120.61</v>
      </c>
      <c r="C4" s="23" t="n">
        <v>64</v>
      </c>
      <c r="O4" s="199" t="n"/>
      <c r="P4" s="199" t="n"/>
      <c r="Q4" s="199" t="n"/>
      <c r="R4" t="inlineStr">
        <is>
          <t>staturday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16" t="n">
        <v>3742.01</v>
      </c>
      <c r="C5" s="23" t="n">
        <v>33</v>
      </c>
      <c r="O5" s="199" t="n"/>
      <c r="P5" s="199" t="n"/>
      <c r="Q5" s="199" t="n"/>
      <c r="S5" s="199" t="n"/>
      <c r="T5" s="217">
        <f>SUM(T3:T4)</f>
        <v/>
      </c>
    </row>
    <row r="6">
      <c r="A6" s="22" t="inlineStr">
        <is>
          <t>Whangarei</t>
        </is>
      </c>
      <c r="B6" s="216" t="n">
        <v>9250.690000000001</v>
      </c>
      <c r="C6" s="23" t="n">
        <v>56</v>
      </c>
      <c r="O6" s="199" t="n"/>
      <c r="P6" s="199" t="n"/>
      <c r="Q6" s="199" t="n"/>
      <c r="S6" s="199" t="n"/>
      <c r="T6" s="217" t="n"/>
    </row>
    <row r="7">
      <c r="A7" s="22" t="inlineStr">
        <is>
          <t>West Auckland</t>
        </is>
      </c>
      <c r="B7" s="216" t="n">
        <v>4886.2</v>
      </c>
      <c r="C7" s="23" t="n">
        <v>36</v>
      </c>
      <c r="O7" s="199" t="n"/>
      <c r="P7" s="199" t="n"/>
      <c r="Q7" s="199" t="n"/>
      <c r="R7" t="inlineStr">
        <is>
          <t xml:space="preserve">total brokered days </t>
        </is>
      </c>
      <c r="S7" s="199" t="n">
        <v>18</v>
      </c>
      <c r="T7" s="199">
        <f>S7*35000</f>
        <v/>
      </c>
    </row>
    <row r="8">
      <c r="A8" s="22" t="inlineStr">
        <is>
          <t>Penrose</t>
        </is>
      </c>
      <c r="B8" s="216" t="n">
        <v>6069.1</v>
      </c>
      <c r="C8" s="23" t="n">
        <v>25</v>
      </c>
      <c r="O8" s="199" t="n"/>
      <c r="P8" s="199" t="n"/>
      <c r="Q8" s="199" t="n"/>
      <c r="S8" s="199" t="n"/>
      <c r="T8" s="199" t="n"/>
    </row>
    <row r="9">
      <c r="A9" s="22" t="inlineStr">
        <is>
          <t>East Tamaki</t>
        </is>
      </c>
      <c r="B9" s="216" t="n">
        <v>4118.4</v>
      </c>
      <c r="C9" s="23" t="n">
        <v>34</v>
      </c>
      <c r="O9" s="199" t="n"/>
      <c r="P9" s="199" t="n"/>
      <c r="Q9" s="199" t="n"/>
      <c r="S9" s="199" t="n"/>
      <c r="T9" s="199" t="n"/>
    </row>
    <row r="10">
      <c r="A10" s="22" t="inlineStr">
        <is>
          <t>Otahuhu</t>
        </is>
      </c>
      <c r="B10" s="216" t="n">
        <v>5053.87</v>
      </c>
      <c r="C10" s="23" t="n">
        <v>37</v>
      </c>
      <c r="O10" s="199" t="n"/>
      <c r="P10" s="199" t="n"/>
      <c r="Q10" s="199" t="n"/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16" t="n">
        <v>10851.53</v>
      </c>
      <c r="C11" s="23" t="n">
        <v>29</v>
      </c>
      <c r="O11" s="199" t="n"/>
      <c r="P11" s="199" t="n"/>
      <c r="Q11" s="199" t="n"/>
      <c r="S11" s="199" t="n"/>
      <c r="T11" s="199" t="n"/>
    </row>
    <row r="12">
      <c r="A12" s="22" t="inlineStr">
        <is>
          <t>Christchurch</t>
        </is>
      </c>
      <c r="B12" s="216" t="n">
        <v>16967.87</v>
      </c>
      <c r="C12" s="23" t="n">
        <v>24</v>
      </c>
      <c r="O12" s="199" t="n"/>
      <c r="P12" s="199" t="n"/>
      <c r="Q12" s="199" t="n"/>
      <c r="S12" s="199" t="n"/>
      <c r="T12" s="199" t="n"/>
    </row>
    <row r="13">
      <c r="A13" s="22" t="inlineStr">
        <is>
          <t>Kaiapoi</t>
        </is>
      </c>
      <c r="B13" s="216" t="n">
        <v>2640</v>
      </c>
      <c r="C13" s="23" t="n">
        <v>16</v>
      </c>
      <c r="O13" s="199" t="n"/>
      <c r="P13" s="199" t="n"/>
      <c r="Q13" s="199" t="n"/>
      <c r="S13" s="199" t="n"/>
      <c r="T13" s="199" t="n"/>
    </row>
    <row r="14">
      <c r="A14" s="22" t="inlineStr">
        <is>
          <t>Wellington</t>
        </is>
      </c>
      <c r="B14" s="216" t="n">
        <v>5260.43</v>
      </c>
      <c r="C14" s="23" t="n">
        <v>26</v>
      </c>
      <c r="O14" s="199" t="n"/>
      <c r="P14" s="199" t="n"/>
      <c r="Q14" s="199" t="n"/>
      <c r="S14" s="199" t="n"/>
      <c r="T14" s="199" t="n"/>
    </row>
    <row r="15">
      <c r="A15" s="22" t="inlineStr">
        <is>
          <t>Levin</t>
        </is>
      </c>
      <c r="B15" s="216" t="n">
        <v>3182.85</v>
      </c>
      <c r="C15" s="23" t="n">
        <v>17</v>
      </c>
      <c r="O15" s="199" t="n"/>
      <c r="P15" s="199" t="n"/>
      <c r="Q15" s="199" t="n"/>
      <c r="S15" s="199" t="n"/>
      <c r="T15" s="199" t="n"/>
    </row>
    <row r="16">
      <c r="A16" s="22" t="inlineStr">
        <is>
          <t>Northshore</t>
        </is>
      </c>
      <c r="B16" s="216" t="n">
        <v>9401.34</v>
      </c>
      <c r="C16" s="23" t="n">
        <v>60</v>
      </c>
      <c r="D16" s="24" t="n"/>
      <c r="O16" s="199" t="n"/>
      <c r="P16" s="199" t="n"/>
      <c r="Q16" s="199" t="n"/>
      <c r="S16" s="199" t="n"/>
      <c r="T16" s="199" t="n"/>
    </row>
    <row r="17">
      <c r="A17" s="22" t="inlineStr">
        <is>
          <t>Blenheim</t>
        </is>
      </c>
      <c r="B17" s="216" t="n">
        <v>481.99</v>
      </c>
      <c r="C17" s="23" t="n">
        <v>16</v>
      </c>
      <c r="D17" s="24" t="n"/>
      <c r="O17" s="199" t="n"/>
      <c r="P17" s="199" t="n"/>
      <c r="Q17" s="199" t="n"/>
      <c r="S17" s="199" t="n"/>
      <c r="T17" s="199" t="n"/>
    </row>
    <row r="18">
      <c r="A18" s="22" t="inlineStr">
        <is>
          <t>Cromwell</t>
        </is>
      </c>
      <c r="B18" s="216" t="n">
        <v>6230.26</v>
      </c>
      <c r="C18" s="23" t="n">
        <v>19</v>
      </c>
      <c r="D18" s="24" t="n"/>
      <c r="O18" s="199" t="n"/>
      <c r="P18" s="199" t="n"/>
      <c r="Q18" s="199" t="n"/>
      <c r="S18" s="199" t="n"/>
      <c r="T18" s="199" t="n"/>
    </row>
    <row r="19">
      <c r="A19" s="22" t="inlineStr">
        <is>
          <t>Dunedin</t>
        </is>
      </c>
      <c r="B19" s="216" t="n">
        <v>4565.26</v>
      </c>
      <c r="C19" s="23" t="n">
        <v>10</v>
      </c>
      <c r="D19" s="25" t="n"/>
      <c r="O19" s="199" t="n"/>
      <c r="P19" s="199" t="n"/>
      <c r="Q19" s="199" t="n"/>
      <c r="S19" s="199" t="n"/>
      <c r="T19" s="199" t="n"/>
    </row>
    <row r="20">
      <c r="A20" s="22" t="inlineStr">
        <is>
          <t>Invercargill</t>
        </is>
      </c>
      <c r="B20" s="216" t="n">
        <v>12973.87</v>
      </c>
      <c r="C20" s="23" t="n">
        <v>18</v>
      </c>
      <c r="D20" s="25" t="n"/>
      <c r="O20" s="199" t="n"/>
      <c r="P20" s="199" t="n"/>
      <c r="Q20" s="199" t="n"/>
      <c r="S20" s="199" t="n"/>
      <c r="T20" s="199" t="n"/>
    </row>
    <row r="21">
      <c r="A21" s="22" t="inlineStr">
        <is>
          <t>Timaru</t>
        </is>
      </c>
      <c r="B21" s="216" t="n">
        <v>3194.82</v>
      </c>
      <c r="C21" s="23" t="n">
        <v>20</v>
      </c>
      <c r="O21" s="199" t="n"/>
      <c r="P21" s="199" t="n"/>
      <c r="Q21" s="199" t="n"/>
      <c r="S21" s="199" t="n"/>
      <c r="T21" s="199" t="n"/>
    </row>
    <row r="22">
      <c r="A22" s="22" t="inlineStr">
        <is>
          <t>Taupo</t>
        </is>
      </c>
      <c r="B22" s="216" t="n">
        <v>0</v>
      </c>
      <c r="C22" s="23" t="n">
        <v>0</v>
      </c>
      <c r="D22" s="25" t="n"/>
      <c r="O22" s="199" t="n"/>
      <c r="P22" s="199" t="n"/>
      <c r="Q22" s="199" t="n"/>
      <c r="S22" s="199" t="n"/>
      <c r="T22" s="199" t="n"/>
    </row>
    <row r="23">
      <c r="A23" s="22" t="inlineStr">
        <is>
          <t>Demo Yard</t>
        </is>
      </c>
      <c r="B23" s="216" t="n">
        <v>0</v>
      </c>
      <c r="C23" s="23" t="n">
        <v>0</v>
      </c>
      <c r="O23" s="199" t="n"/>
      <c r="P23" s="199" t="n"/>
      <c r="Q23" s="199" t="n"/>
      <c r="S23" s="199" t="n"/>
      <c r="T23" s="199" t="n"/>
    </row>
    <row r="24" ht="15" customHeight="1" thickBot="1">
      <c r="A24" s="19" t="inlineStr">
        <is>
          <t>Total company daily intake</t>
        </is>
      </c>
      <c r="B24" s="218">
        <f>SUM(B4:B23)</f>
        <v/>
      </c>
      <c r="C24" s="26">
        <f>SUM(C4:C23)</f>
        <v/>
      </c>
      <c r="O24" s="199" t="n"/>
      <c r="P24" s="199" t="n"/>
      <c r="Q24" s="199" t="n"/>
      <c r="S24" s="199" t="n"/>
      <c r="T24" s="199" t="n"/>
    </row>
    <row r="25">
      <c r="B25" s="18" t="n"/>
      <c r="C25" s="18" t="n"/>
      <c r="O25" s="199" t="n"/>
      <c r="P25" s="199" t="n"/>
      <c r="Q25" s="199" t="n"/>
      <c r="S25" s="199" t="n"/>
      <c r="T25" s="199" t="n"/>
    </row>
    <row r="26">
      <c r="A26" s="2" t="inlineStr">
        <is>
          <t>Total Daily Purchases</t>
        </is>
      </c>
      <c r="B26" s="27" t="n"/>
      <c r="C26" s="28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1795.92</v>
      </c>
      <c r="O26" s="199" t="n"/>
      <c r="P26" s="199" t="n"/>
      <c r="Q26" s="199" t="n"/>
      <c r="S26" s="199" t="n"/>
      <c r="T26" s="199" t="n"/>
    </row>
    <row r="27">
      <c r="A27" s="2" t="inlineStr">
        <is>
          <t xml:space="preserve">Daily Projected Purchases </t>
        </is>
      </c>
      <c r="B27" s="27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37797.13</v>
      </c>
      <c r="O27" s="199" t="n"/>
      <c r="P27" s="199" t="n"/>
      <c r="Q27" s="199" t="n"/>
      <c r="S27" s="199" t="n"/>
      <c r="T27" s="199" t="n"/>
    </row>
    <row r="28" ht="15" customHeight="1" thickBot="1">
      <c r="B28" s="18" t="n"/>
      <c r="C28" s="33">
        <f>SUM(C26-C27)</f>
        <v/>
      </c>
      <c r="J28" s="199" t="n"/>
      <c r="M28" s="199" t="n"/>
      <c r="O28" s="199" t="n"/>
      <c r="P28" s="199" t="n"/>
      <c r="Q28" s="199" t="n"/>
      <c r="S28" s="199" t="n"/>
      <c r="T28" s="199" t="n"/>
    </row>
    <row r="29" ht="15" customHeight="1" thickTop="1">
      <c r="B29" s="1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  <c r="O29" s="199" t="n"/>
      <c r="P29" s="199" t="n"/>
      <c r="Q29" s="199" t="n"/>
      <c r="S29" s="199" t="n"/>
      <c r="T29" s="199" t="n"/>
    </row>
    <row r="30">
      <c r="A30" s="3" t="inlineStr">
        <is>
          <t xml:space="preserve">Total Purchases MTD </t>
        </is>
      </c>
      <c r="B30" s="31" t="n"/>
      <c r="C30" s="32" t="n">
        <v>4150360.03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  <c r="M30" s="220" t="n"/>
      <c r="O30" s="199" t="n"/>
      <c r="P30" s="199" t="n"/>
      <c r="Q30" s="199" t="n"/>
      <c r="S30" s="199" t="n"/>
      <c r="T30" s="199" t="n"/>
    </row>
    <row r="31">
      <c r="A31" s="3" t="inlineStr">
        <is>
          <t xml:space="preserve">Projected Total Purchases MTD </t>
        </is>
      </c>
      <c r="B31" s="31" t="n"/>
      <c r="C31" s="32">
        <f>210000+210000+210000+70000+210000+210000+210000+210000+210000+70000+210000+210000+210000+210000+210000+70000+210000+210000+210000+210000+210000</f>
        <v/>
      </c>
      <c r="J31" s="199" t="n"/>
      <c r="O31" s="199" t="n"/>
      <c r="P31" s="199" t="n"/>
      <c r="Q31" s="199" t="n"/>
      <c r="S31" s="199" t="n"/>
      <c r="T31" s="199" t="n"/>
    </row>
    <row r="32" ht="15" customHeight="1" thickBot="1">
      <c r="B32" s="1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  <c r="O32" s="199" t="n"/>
      <c r="P32" s="199" t="n"/>
      <c r="Q32" s="199" t="n"/>
      <c r="S32" s="199" t="n"/>
      <c r="T32" s="199" t="n"/>
    </row>
    <row r="33" ht="15" customHeight="1" thickTop="1">
      <c r="B33" s="1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  <c r="O33" s="199" t="n"/>
      <c r="P33" s="199" t="n"/>
      <c r="Q33" s="199" t="n"/>
      <c r="S33" s="199" t="n"/>
      <c r="T33" s="199" t="n"/>
    </row>
    <row r="34">
      <c r="A34" s="36" t="inlineStr">
        <is>
          <t xml:space="preserve">Total Brokered Purchases MTD </t>
        </is>
      </c>
      <c r="B34" s="37" t="n"/>
      <c r="C34" s="38" t="n">
        <v>269062.76</v>
      </c>
      <c r="J34" s="199" t="n"/>
      <c r="O34" s="199" t="n"/>
      <c r="P34" s="199" t="n"/>
      <c r="Q34" s="199" t="n"/>
      <c r="S34" s="199" t="n"/>
      <c r="T34" s="199" t="n"/>
    </row>
    <row r="35">
      <c r="A35" s="36" t="inlineStr">
        <is>
          <t xml:space="preserve">Projected Total Brokered Purchases MTD </t>
        </is>
      </c>
      <c r="B35" s="37" t="n"/>
      <c r="C35" s="38">
        <f>18*35000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  <c r="O35" s="199" t="n"/>
      <c r="P35" s="199" t="n"/>
      <c r="Q35" s="199" t="n"/>
      <c r="S35" s="199" t="n"/>
      <c r="T35" s="199" t="n"/>
    </row>
    <row r="36" ht="15" customHeight="1" thickBot="1">
      <c r="B36" s="1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  <c r="O36" s="199" t="n"/>
      <c r="P36" s="199" t="n"/>
      <c r="Q36" s="199" t="n"/>
      <c r="S36" s="199" t="n"/>
      <c r="T36" s="199" t="n"/>
    </row>
    <row r="37" ht="15" customHeight="1" thickTop="1">
      <c r="B37" s="18" t="n"/>
      <c r="C37" s="35" t="n"/>
      <c r="J37" s="199" t="n"/>
      <c r="O37" s="199" t="n"/>
      <c r="P37" s="199" t="n"/>
      <c r="Q37" s="199" t="n"/>
      <c r="S37" s="199" t="n"/>
      <c r="T37" s="199" t="n"/>
    </row>
    <row r="38">
      <c r="A38" s="40" t="inlineStr">
        <is>
          <t xml:space="preserve">Combined Total Purchases MTD </t>
        </is>
      </c>
      <c r="B38" s="41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464.23</v>
      </c>
      <c r="O38" s="199" t="n"/>
      <c r="P38" s="199" t="n"/>
      <c r="Q38" s="199" t="n"/>
      <c r="S38" s="199" t="n"/>
      <c r="T38" s="199" t="n"/>
    </row>
    <row r="39">
      <c r="A39" s="40" t="inlineStr">
        <is>
          <t xml:space="preserve">Combined Projected Total Purchases MTD </t>
        </is>
      </c>
      <c r="B39" s="41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8232.059999999999</v>
      </c>
      <c r="O39" s="199" t="n"/>
      <c r="P39" s="199" t="n"/>
      <c r="Q39" s="199" t="n"/>
      <c r="S39" s="199" t="n"/>
      <c r="T39" s="199" t="n"/>
    </row>
    <row r="40" ht="15" customHeight="1" thickBot="1">
      <c r="B40" s="18" t="n"/>
      <c r="C40" s="33">
        <f>SUM(C38-C39)</f>
        <v/>
      </c>
      <c r="J40" s="199" t="n"/>
      <c r="O40" s="199" t="n"/>
      <c r="P40" s="199" t="n"/>
      <c r="Q40" s="199" t="n"/>
      <c r="S40" s="199" t="n"/>
      <c r="T40" s="199" t="n"/>
    </row>
    <row r="41" ht="15" customHeight="1" thickTop="1">
      <c r="B41" s="1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269.36</v>
      </c>
      <c r="O41" s="199" t="n"/>
      <c r="P41" s="199" t="n"/>
      <c r="Q41" s="199" t="n"/>
      <c r="S41" s="199" t="n"/>
      <c r="T41" s="199" t="n"/>
    </row>
    <row r="42">
      <c r="A42" s="6" t="inlineStr">
        <is>
          <t xml:space="preserve">Total Suppliers MTD </t>
        </is>
      </c>
      <c r="B42" s="44" t="n"/>
      <c r="C42" s="224" t="n">
        <v>9879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5669.78</v>
      </c>
      <c r="O42" s="199" t="n"/>
      <c r="P42" s="199" t="n"/>
      <c r="Q42" s="199" t="n"/>
      <c r="S42" s="199" t="n"/>
      <c r="T42" s="199" t="n"/>
    </row>
    <row r="43">
      <c r="B43" s="18" t="n"/>
      <c r="C43" s="18" t="n"/>
      <c r="O43" s="199" t="n"/>
      <c r="P43" s="199" t="n"/>
      <c r="Q43" s="199" t="n"/>
      <c r="S43" s="199" t="n"/>
      <c r="T43" s="199" t="n"/>
    </row>
    <row r="44">
      <c r="A44" s="7" t="inlineStr">
        <is>
          <t xml:space="preserve">Total Sales MTD </t>
        </is>
      </c>
      <c r="B44" s="45" t="n"/>
      <c r="C44" s="225" t="n">
        <v>5148469.1</v>
      </c>
      <c r="O44" s="199" t="n"/>
      <c r="P44" s="199" t="n"/>
      <c r="Q44" s="199" t="n"/>
      <c r="S44" s="199" t="n"/>
      <c r="T44" s="199" t="n"/>
    </row>
    <row r="45">
      <c r="B45" s="18" t="n"/>
      <c r="C45" s="18" t="n"/>
      <c r="O45" s="199" t="n"/>
      <c r="P45" s="199" t="n"/>
      <c r="Q45" s="199" t="n"/>
      <c r="S45" s="199" t="n"/>
      <c r="T45" s="199" t="n"/>
    </row>
    <row r="50">
      <c r="B50" s="24" t="n"/>
    </row>
  </sheetData>
  <pageMargins left="0.7" right="0.7" top="0.75" bottom="0.75" header="0.3" footer="0.3"/>
  <pageSetup orientation="portrait"/>
  <drawing r:id="rId1"/>
</worksheet>
</file>

<file path=xl/worksheets/sheet30.xml><?xml version="1.0" encoding="utf-8"?>
<worksheet xmlns:r="http://schemas.openxmlformats.org/officeDocument/2006/relationships" xmlns="http://schemas.openxmlformats.org/spreadsheetml/2006/main">
  <sheetPr codeName="Sheet30">
    <outlinePr summaryBelow="1" summaryRight="1"/>
    <pageSetUpPr/>
  </sheetPr>
  <dimension ref="A1:T45"/>
  <sheetViews>
    <sheetView topLeftCell="A6" zoomScale="80" zoomScaleNormal="80" workbookViewId="0">
      <selection activeCell="B8" sqref="B8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45279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>
        <f>CntWorkDays(DAY(B1), MONTH(B1), YEAR(B1))</f>
        <v/>
      </c>
      <c r="T3" s="199">
        <f>S3*210000</f>
        <v/>
      </c>
    </row>
    <row r="4">
      <c r="A4" s="22" t="inlineStr">
        <is>
          <t>Takanini</t>
        </is>
      </c>
      <c r="B4" s="264" t="n">
        <v>84589.66</v>
      </c>
      <c r="C4" s="23" t="n">
        <v>71</v>
      </c>
      <c r="J4" s="199" t="n"/>
      <c r="R4" t="inlineStr">
        <is>
          <t>staturday</t>
        </is>
      </c>
      <c r="S4" s="199">
        <f>CntSaturdays(DAY(B1), MONTH(B1), YEAR(B1))</f>
        <v/>
      </c>
      <c r="T4" s="199">
        <f>S4*70000</f>
        <v/>
      </c>
    </row>
    <row r="5">
      <c r="A5" s="22" t="inlineStr">
        <is>
          <t>Kamo</t>
        </is>
      </c>
      <c r="B5" s="264" t="n">
        <v>21158.4</v>
      </c>
      <c r="C5" s="23" t="n">
        <v>35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9504.469999999999</v>
      </c>
      <c r="C6" s="23" t="n">
        <v>45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5840.99</v>
      </c>
      <c r="C7" s="23" t="n">
        <v>36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241567.76</v>
      </c>
      <c r="C8" s="23" t="n">
        <v>30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7361.22</v>
      </c>
      <c r="C9" s="23" t="n">
        <v>45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4193.31</v>
      </c>
      <c r="C10" s="23" t="n">
        <v>39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6678.44</v>
      </c>
      <c r="C11" s="23" t="n">
        <v>34</v>
      </c>
      <c r="J11" s="199" t="n"/>
    </row>
    <row r="12">
      <c r="A12" s="22" t="inlineStr">
        <is>
          <t>Christchurch</t>
        </is>
      </c>
      <c r="B12" s="264" t="n">
        <v>45791.47</v>
      </c>
      <c r="C12" s="23" t="n">
        <v>20</v>
      </c>
      <c r="J12" s="199" t="n"/>
    </row>
    <row r="13">
      <c r="A13" s="22" t="inlineStr">
        <is>
          <t>Kaiapoi</t>
        </is>
      </c>
      <c r="B13" s="264" t="n">
        <v>1654.28</v>
      </c>
      <c r="C13" s="23" t="n">
        <v>21</v>
      </c>
      <c r="J13" s="199" t="n"/>
    </row>
    <row r="14">
      <c r="A14" s="22" t="inlineStr">
        <is>
          <t>Wellington</t>
        </is>
      </c>
      <c r="B14" s="264" t="n">
        <v>15097.98</v>
      </c>
      <c r="C14" s="23" t="n">
        <v>44</v>
      </c>
      <c r="J14" s="199" t="n"/>
    </row>
    <row r="15">
      <c r="A15" s="22" t="inlineStr">
        <is>
          <t>Levin</t>
        </is>
      </c>
      <c r="B15" s="264" t="n">
        <v>3700.39</v>
      </c>
      <c r="C15" s="23" t="n">
        <v>29</v>
      </c>
      <c r="J15" s="199" t="n"/>
    </row>
    <row r="16">
      <c r="A16" s="22" t="inlineStr">
        <is>
          <t>Northshore</t>
        </is>
      </c>
      <c r="B16" s="264" t="n">
        <v>21361.24</v>
      </c>
      <c r="C16" s="23" t="n">
        <v>69</v>
      </c>
      <c r="D16" s="24" t="n"/>
      <c r="J16" s="199" t="n"/>
    </row>
    <row r="17">
      <c r="A17" s="22" t="inlineStr">
        <is>
          <t>Blenheim</t>
        </is>
      </c>
      <c r="B17" s="264" t="n">
        <v>1018.36</v>
      </c>
      <c r="C17" s="23" t="n">
        <v>14</v>
      </c>
      <c r="D17" s="24" t="n"/>
      <c r="J17" s="199" t="n"/>
    </row>
    <row r="18">
      <c r="A18" s="22" t="inlineStr">
        <is>
          <t>Cromwell</t>
        </is>
      </c>
      <c r="B18" s="264" t="n">
        <v>22634.01</v>
      </c>
      <c r="C18" s="23" t="n">
        <v>18</v>
      </c>
      <c r="D18" s="24" t="n"/>
      <c r="J18" s="199" t="n"/>
    </row>
    <row r="19">
      <c r="A19" s="22" t="inlineStr">
        <is>
          <t>Dunedin</t>
        </is>
      </c>
      <c r="B19" s="264" t="n">
        <v>4099.55</v>
      </c>
      <c r="C19" s="23" t="n">
        <v>18</v>
      </c>
      <c r="D19" s="25" t="n"/>
      <c r="J19" s="199" t="n"/>
    </row>
    <row r="20">
      <c r="A20" s="22" t="inlineStr">
        <is>
          <t>Invercargill</t>
        </is>
      </c>
      <c r="B20" s="264" t="n">
        <v>23403.63</v>
      </c>
      <c r="C20" s="23" t="n">
        <v>28</v>
      </c>
      <c r="D20" s="25" t="n"/>
      <c r="J20" s="199" t="n"/>
    </row>
    <row r="21">
      <c r="A21" s="22" t="inlineStr">
        <is>
          <t>Timaru</t>
        </is>
      </c>
      <c r="B21" s="264" t="n">
        <v>2053.07</v>
      </c>
      <c r="C21" s="23" t="n">
        <v>15</v>
      </c>
      <c r="J21" s="199" t="n"/>
    </row>
    <row r="22">
      <c r="A22" s="22" t="inlineStr">
        <is>
          <t>Taupo</t>
        </is>
      </c>
      <c r="B22" s="264" t="n">
        <v>3344.3</v>
      </c>
      <c r="C22" s="23" t="n">
        <v>10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3209.79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28254.59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3880006.6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8.539999999999999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26818.69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675.4400000000001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7231.84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481.43</v>
      </c>
    </row>
    <row r="42">
      <c r="A42" s="6" t="inlineStr">
        <is>
          <t xml:space="preserve">Total Suppliers MTD </t>
        </is>
      </c>
      <c r="B42" s="236" t="n"/>
      <c r="C42" s="224" t="n">
        <v>8121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4238.23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3234608.19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31.xml><?xml version="1.0" encoding="utf-8"?>
<worksheet xmlns:r="http://schemas.openxmlformats.org/officeDocument/2006/relationships" xmlns="http://schemas.openxmlformats.org/spreadsheetml/2006/main">
  <sheetPr codeName="Sheet31">
    <outlinePr summaryBelow="1" summaryRight="1"/>
    <pageSetUpPr/>
  </sheetPr>
  <dimension ref="A1:T45"/>
  <sheetViews>
    <sheetView zoomScale="80" zoomScaleNormal="80" workbookViewId="0">
      <selection activeCell="B8" sqref="B8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45280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14</v>
      </c>
      <c r="T3" s="199">
        <f>S3*210000</f>
        <v/>
      </c>
    </row>
    <row r="4">
      <c r="A4" s="22" t="inlineStr">
        <is>
          <t>Takanini</t>
        </is>
      </c>
      <c r="B4" s="264" t="n">
        <v>216630.13</v>
      </c>
      <c r="C4" s="23" t="n">
        <v>68</v>
      </c>
      <c r="J4" s="199" t="n"/>
      <c r="R4" t="inlineStr">
        <is>
          <t>staturday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64" t="n">
        <v>81250.35000000001</v>
      </c>
      <c r="C5" s="23" t="n">
        <v>55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6828.21</v>
      </c>
      <c r="C6" s="23" t="n">
        <v>46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19014.37</v>
      </c>
      <c r="C7" s="23" t="n">
        <v>51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59366.33</v>
      </c>
      <c r="C8" s="23" t="n">
        <v>42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12135.38</v>
      </c>
      <c r="C9" s="23" t="n">
        <v>47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4134.51</v>
      </c>
      <c r="C10" s="23" t="n">
        <v>30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16107.71</v>
      </c>
      <c r="C11" s="23" t="n">
        <v>60</v>
      </c>
      <c r="J11" s="199" t="n"/>
    </row>
    <row r="12">
      <c r="A12" s="22" t="inlineStr">
        <is>
          <t>Christchurch</t>
        </is>
      </c>
      <c r="B12" s="264" t="n">
        <v>34393.14</v>
      </c>
      <c r="C12" s="23" t="n">
        <v>22</v>
      </c>
      <c r="J12" s="199" t="n"/>
    </row>
    <row r="13">
      <c r="A13" s="22" t="inlineStr">
        <is>
          <t>Kaiapoi</t>
        </is>
      </c>
      <c r="B13" s="264" t="n">
        <v>1753.39</v>
      </c>
      <c r="C13" s="23" t="n">
        <v>24</v>
      </c>
      <c r="J13" s="199" t="n"/>
    </row>
    <row r="14">
      <c r="A14" s="22" t="inlineStr">
        <is>
          <t>Wellington</t>
        </is>
      </c>
      <c r="B14" s="264" t="n">
        <v>17981.31</v>
      </c>
      <c r="C14" s="23" t="n">
        <v>37</v>
      </c>
      <c r="J14" s="199" t="n"/>
    </row>
    <row r="15">
      <c r="A15" s="22" t="inlineStr">
        <is>
          <t>Levin</t>
        </is>
      </c>
      <c r="B15" s="264" t="n">
        <v>7944.32</v>
      </c>
      <c r="C15" s="23" t="n">
        <v>32</v>
      </c>
      <c r="J15" s="199" t="n"/>
    </row>
    <row r="16">
      <c r="A16" s="22" t="inlineStr">
        <is>
          <t>Northshore</t>
        </is>
      </c>
      <c r="B16" s="264" t="n">
        <v>16533.24</v>
      </c>
      <c r="C16" s="23" t="n">
        <v>66</v>
      </c>
      <c r="D16" s="24" t="n"/>
      <c r="J16" s="199" t="n"/>
    </row>
    <row r="17">
      <c r="A17" s="22" t="inlineStr">
        <is>
          <t>Blenheim</t>
        </is>
      </c>
      <c r="B17" s="264" t="n">
        <v>1987.05</v>
      </c>
      <c r="C17" s="23" t="n">
        <v>21</v>
      </c>
      <c r="D17" s="24" t="n"/>
      <c r="J17" s="199" t="n"/>
    </row>
    <row r="18">
      <c r="A18" s="22" t="inlineStr">
        <is>
          <t>Cromwell</t>
        </is>
      </c>
      <c r="B18" s="264" t="n">
        <v>4575.7</v>
      </c>
      <c r="C18" s="23" t="n">
        <v>18</v>
      </c>
      <c r="D18" s="24" t="n"/>
      <c r="J18" s="199" t="n"/>
    </row>
    <row r="19">
      <c r="A19" s="22" t="inlineStr">
        <is>
          <t>Dunedin</t>
        </is>
      </c>
      <c r="B19" s="264" t="n">
        <v>2327.41</v>
      </c>
      <c r="C19" s="23" t="n">
        <v>17</v>
      </c>
      <c r="D19" s="25" t="n"/>
      <c r="J19" s="199" t="n"/>
    </row>
    <row r="20">
      <c r="A20" s="22" t="inlineStr">
        <is>
          <t>Invercargill</t>
        </is>
      </c>
      <c r="B20" s="264" t="n">
        <v>6590.58</v>
      </c>
      <c r="C20" s="23" t="n">
        <v>28</v>
      </c>
      <c r="D20" s="25" t="n"/>
      <c r="J20" s="199" t="n"/>
    </row>
    <row r="21">
      <c r="A21" s="22" t="inlineStr">
        <is>
          <t>Timaru</t>
        </is>
      </c>
      <c r="B21" s="264" t="n">
        <v>5066.35</v>
      </c>
      <c r="C21" s="23" t="n">
        <v>21</v>
      </c>
      <c r="J21" s="199" t="n"/>
    </row>
    <row r="22">
      <c r="A22" s="22" t="inlineStr">
        <is>
          <t>Taupo</t>
        </is>
      </c>
      <c r="B22" s="264" t="n">
        <v>1509.62</v>
      </c>
      <c r="C22" s="23" t="n">
        <v>9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2050.4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30276.94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4077532.06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9.24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70090.71000000001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844.16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8078.34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307.55</v>
      </c>
    </row>
    <row r="42">
      <c r="A42" s="6" t="inlineStr">
        <is>
          <t xml:space="preserve">Total Suppliers MTD </t>
        </is>
      </c>
      <c r="B42" s="236" t="n"/>
      <c r="C42" s="224" t="n">
        <v>8820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4541.58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4558157.1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32.xml><?xml version="1.0" encoding="utf-8"?>
<worksheet xmlns:r="http://schemas.openxmlformats.org/officeDocument/2006/relationships" xmlns="http://schemas.openxmlformats.org/spreadsheetml/2006/main">
  <sheetPr codeName="Sheet32">
    <outlinePr summaryBelow="1" summaryRight="1"/>
    <pageSetUpPr/>
  </sheetPr>
  <dimension ref="A1:T45"/>
  <sheetViews>
    <sheetView zoomScale="80" zoomScaleNormal="80" workbookViewId="0">
      <selection activeCell="C14" sqref="C14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45281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>
        <f>15</f>
        <v/>
      </c>
      <c r="T3" s="199">
        <f>S3*210000</f>
        <v/>
      </c>
    </row>
    <row r="4">
      <c r="A4" s="22" t="inlineStr">
        <is>
          <t>Takanini</t>
        </is>
      </c>
      <c r="B4" s="264" t="n">
        <v>160484.74</v>
      </c>
      <c r="C4" s="23" t="n">
        <v>75</v>
      </c>
      <c r="J4" s="199" t="n"/>
      <c r="R4" t="inlineStr">
        <is>
          <t>staturday</t>
        </is>
      </c>
      <c r="S4" s="199">
        <f>3</f>
        <v/>
      </c>
      <c r="T4" s="199">
        <f>S4*70000</f>
        <v/>
      </c>
    </row>
    <row r="5">
      <c r="A5" s="22" t="inlineStr">
        <is>
          <t>Kamo</t>
        </is>
      </c>
      <c r="B5" s="264" t="n">
        <v>15401.66</v>
      </c>
      <c r="C5" s="23" t="n">
        <v>55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24553.12</v>
      </c>
      <c r="C6" s="23" t="n">
        <v>71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9377.1</v>
      </c>
      <c r="C7" s="23" t="n">
        <v>51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24327.58</v>
      </c>
      <c r="C8" s="23" t="n">
        <v>35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11158.45</v>
      </c>
      <c r="C9" s="23" t="n">
        <v>82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11290.74</v>
      </c>
      <c r="C10" s="23" t="n">
        <v>55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27346.54</v>
      </c>
      <c r="C11" s="23" t="n">
        <v>69</v>
      </c>
      <c r="J11" s="199" t="n"/>
    </row>
    <row r="12">
      <c r="A12" s="22" t="inlineStr">
        <is>
          <t>Christchurch</t>
        </is>
      </c>
      <c r="B12" s="264" t="n">
        <v>33966.18</v>
      </c>
      <c r="C12" s="23" t="n">
        <v>30</v>
      </c>
      <c r="J12" s="199" t="n"/>
    </row>
    <row r="13">
      <c r="A13" s="22" t="inlineStr">
        <is>
          <t>Kaiapoi</t>
        </is>
      </c>
      <c r="B13" s="264" t="n">
        <v>3590.39</v>
      </c>
      <c r="C13" s="23" t="n">
        <v>25</v>
      </c>
      <c r="J13" s="199" t="n"/>
    </row>
    <row r="14">
      <c r="A14" s="22" t="inlineStr">
        <is>
          <t>Wellington</t>
        </is>
      </c>
      <c r="B14" s="264" t="n">
        <v>25015.67</v>
      </c>
      <c r="C14" s="23" t="n">
        <v>65</v>
      </c>
      <c r="J14" s="199" t="n"/>
    </row>
    <row r="15">
      <c r="A15" s="22" t="inlineStr">
        <is>
          <t>Levin</t>
        </is>
      </c>
      <c r="B15" s="264" t="n">
        <v>3989.6</v>
      </c>
      <c r="C15" s="23" t="n">
        <v>30</v>
      </c>
      <c r="J15" s="199" t="n"/>
    </row>
    <row r="16">
      <c r="A16" s="22" t="inlineStr">
        <is>
          <t>Northshore</t>
        </is>
      </c>
      <c r="B16" s="264" t="n">
        <v>18310.58</v>
      </c>
      <c r="C16" s="23" t="n">
        <v>88</v>
      </c>
      <c r="D16" s="24" t="n"/>
      <c r="J16" s="199" t="n"/>
    </row>
    <row r="17">
      <c r="A17" s="22" t="inlineStr">
        <is>
          <t>Blenheim</t>
        </is>
      </c>
      <c r="B17" s="264" t="n">
        <v>4288.54</v>
      </c>
      <c r="C17" s="23" t="n">
        <v>13</v>
      </c>
      <c r="D17" s="24" t="n"/>
      <c r="J17" s="199" t="n"/>
    </row>
    <row r="18">
      <c r="A18" s="22" t="inlineStr">
        <is>
          <t>Cromwell</t>
        </is>
      </c>
      <c r="B18" s="264" t="n">
        <v>8315.08</v>
      </c>
      <c r="C18" s="23" t="n">
        <v>21</v>
      </c>
      <c r="D18" s="24" t="n"/>
      <c r="J18" s="199" t="n"/>
    </row>
    <row r="19">
      <c r="A19" s="22" t="inlineStr">
        <is>
          <t>Dunedin</t>
        </is>
      </c>
      <c r="B19" s="264" t="n">
        <v>4234.04</v>
      </c>
      <c r="C19" s="23" t="n">
        <v>14</v>
      </c>
      <c r="D19" s="25" t="n"/>
      <c r="J19" s="199" t="n"/>
    </row>
    <row r="20">
      <c r="A20" s="22" t="inlineStr">
        <is>
          <t>Invercargill</t>
        </is>
      </c>
      <c r="B20" s="264" t="n">
        <v>4573.55</v>
      </c>
      <c r="C20" s="23" t="n">
        <v>21</v>
      </c>
      <c r="D20" s="25" t="n"/>
      <c r="J20" s="199" t="n"/>
    </row>
    <row r="21">
      <c r="A21" s="22" t="inlineStr">
        <is>
          <t>Timaru</t>
        </is>
      </c>
      <c r="B21" s="264" t="n">
        <v>3770.4</v>
      </c>
      <c r="C21" s="23" t="n">
        <v>21</v>
      </c>
      <c r="J21" s="199" t="n"/>
    </row>
    <row r="22">
      <c r="A22" s="22" t="inlineStr">
        <is>
          <t>Taupo</t>
        </is>
      </c>
      <c r="B22" s="264" t="n">
        <v>5126.99</v>
      </c>
      <c r="C22" s="23" t="n">
        <v>12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1226.3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31154.94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4514667.6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9.24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154900.08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840.64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8918.98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183.94</v>
      </c>
    </row>
    <row r="42">
      <c r="A42" s="6" t="inlineStr">
        <is>
          <t xml:space="preserve">Total Suppliers MTD </t>
        </is>
      </c>
      <c r="B42" s="236" t="n"/>
      <c r="C42" s="224" t="n">
        <v>9640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4673.26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5993907.66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33.xml><?xml version="1.0" encoding="utf-8"?>
<worksheet xmlns:r="http://schemas.openxmlformats.org/officeDocument/2006/relationships" xmlns="http://schemas.openxmlformats.org/spreadsheetml/2006/main">
  <sheetPr codeName="Sheet33">
    <outlinePr summaryBelow="1" summaryRight="1"/>
    <pageSetUpPr/>
  </sheetPr>
  <dimension ref="A1:T45"/>
  <sheetViews>
    <sheetView zoomScale="80" zoomScaleNormal="80" workbookViewId="0">
      <selection activeCell="O14" sqref="O14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45281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>
        <f>15</f>
        <v/>
      </c>
      <c r="T3" s="199">
        <f>S3*210000</f>
        <v/>
      </c>
    </row>
    <row r="4">
      <c r="A4" s="22" t="inlineStr">
        <is>
          <t>Takanini</t>
        </is>
      </c>
      <c r="B4" s="264" t="n">
        <v>172951.7</v>
      </c>
      <c r="C4" s="23" t="n">
        <v>75</v>
      </c>
      <c r="J4" s="199" t="n"/>
      <c r="R4" t="inlineStr">
        <is>
          <t>staturday</t>
        </is>
      </c>
      <c r="S4" s="199">
        <f>3</f>
        <v/>
      </c>
      <c r="T4" s="199">
        <f>S4*70000</f>
        <v/>
      </c>
    </row>
    <row r="5">
      <c r="A5" s="22" t="inlineStr">
        <is>
          <t>Kamo</t>
        </is>
      </c>
      <c r="B5" s="264" t="n">
        <v>15401.66</v>
      </c>
      <c r="C5" s="23" t="n">
        <v>55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24553.12</v>
      </c>
      <c r="C6" s="23" t="n">
        <v>71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9377.1</v>
      </c>
      <c r="C7" s="23" t="n">
        <v>51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24327.58</v>
      </c>
      <c r="C8" s="23" t="n">
        <v>35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11158.45</v>
      </c>
      <c r="C9" s="23" t="n">
        <v>82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11290.74</v>
      </c>
      <c r="C10" s="23" t="n">
        <v>55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27346.54</v>
      </c>
      <c r="C11" s="23" t="n">
        <v>69</v>
      </c>
      <c r="J11" s="199" t="n"/>
    </row>
    <row r="12">
      <c r="A12" s="22" t="inlineStr">
        <is>
          <t>Christchurch</t>
        </is>
      </c>
      <c r="B12" s="264" t="n">
        <v>33966.18</v>
      </c>
      <c r="C12" s="23" t="n">
        <v>30</v>
      </c>
      <c r="J12" s="199" t="n"/>
    </row>
    <row r="13">
      <c r="A13" s="22" t="inlineStr">
        <is>
          <t>Kaiapoi</t>
        </is>
      </c>
      <c r="B13" s="264" t="n">
        <v>3590.39</v>
      </c>
      <c r="C13" s="23" t="n">
        <v>25</v>
      </c>
      <c r="J13" s="199" t="n"/>
    </row>
    <row r="14">
      <c r="A14" s="22" t="inlineStr">
        <is>
          <t>Wellington</t>
        </is>
      </c>
      <c r="B14" s="264" t="n">
        <v>25015.67</v>
      </c>
      <c r="C14" s="23" t="n">
        <v>65</v>
      </c>
      <c r="J14" s="199" t="n"/>
    </row>
    <row r="15">
      <c r="A15" s="22" t="inlineStr">
        <is>
          <t>Levin</t>
        </is>
      </c>
      <c r="B15" s="264" t="n">
        <v>3989.6</v>
      </c>
      <c r="C15" s="23" t="n">
        <v>30</v>
      </c>
      <c r="J15" s="199" t="n"/>
    </row>
    <row r="16">
      <c r="A16" s="22" t="inlineStr">
        <is>
          <t>Northshore</t>
        </is>
      </c>
      <c r="B16" s="264" t="n">
        <v>18310.58</v>
      </c>
      <c r="C16" s="23" t="n">
        <v>88</v>
      </c>
      <c r="D16" s="24" t="n"/>
      <c r="J16" s="199" t="n"/>
    </row>
    <row r="17">
      <c r="A17" s="22" t="inlineStr">
        <is>
          <t>Blenheim</t>
        </is>
      </c>
      <c r="B17" s="264" t="n">
        <v>4288.54</v>
      </c>
      <c r="C17" s="23" t="n">
        <v>13</v>
      </c>
      <c r="D17" s="24" t="n"/>
      <c r="J17" s="199" t="n"/>
    </row>
    <row r="18">
      <c r="A18" s="22" t="inlineStr">
        <is>
          <t>Cromwell</t>
        </is>
      </c>
      <c r="B18" s="264" t="n">
        <v>8315.08</v>
      </c>
      <c r="C18" s="23" t="n">
        <v>21</v>
      </c>
      <c r="D18" s="24" t="n"/>
      <c r="J18" s="199" t="n"/>
    </row>
    <row r="19">
      <c r="A19" s="22" t="inlineStr">
        <is>
          <t>Dunedin</t>
        </is>
      </c>
      <c r="B19" s="264" t="n">
        <v>4234.04</v>
      </c>
      <c r="C19" s="23" t="n">
        <v>14</v>
      </c>
      <c r="D19" s="25" t="n"/>
      <c r="J19" s="199" t="n"/>
    </row>
    <row r="20">
      <c r="A20" s="22" t="inlineStr">
        <is>
          <t>Invercargill</t>
        </is>
      </c>
      <c r="B20" s="264" t="n">
        <v>4573.55</v>
      </c>
      <c r="C20" s="23" t="n">
        <v>21</v>
      </c>
      <c r="D20" s="25" t="n"/>
      <c r="J20" s="199" t="n"/>
    </row>
    <row r="21">
      <c r="A21" s="22" t="inlineStr">
        <is>
          <t>Timaru</t>
        </is>
      </c>
      <c r="B21" s="264" t="n">
        <v>3770.4</v>
      </c>
      <c r="C21" s="23" t="n">
        <v>21</v>
      </c>
      <c r="J21" s="199" t="n"/>
    </row>
    <row r="22">
      <c r="A22" s="22" t="inlineStr">
        <is>
          <t>Taupo</t>
        </is>
      </c>
      <c r="B22" s="264" t="n">
        <v>5126.99</v>
      </c>
      <c r="C22" s="23" t="n">
        <v>12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1226.3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31154.94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4514667.6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9.24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154900.08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840.64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8918.98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183.94</v>
      </c>
    </row>
    <row r="42">
      <c r="A42" s="6" t="inlineStr">
        <is>
          <t xml:space="preserve">Total Suppliers MTD </t>
        </is>
      </c>
      <c r="B42" s="236" t="n"/>
      <c r="C42" s="224" t="n">
        <v>9640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4673.26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5993907.66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34.xml><?xml version="1.0" encoding="utf-8"?>
<worksheet xmlns:r="http://schemas.openxmlformats.org/officeDocument/2006/relationships" xmlns="http://schemas.openxmlformats.org/spreadsheetml/2006/main">
  <sheetPr codeName="Sheet34">
    <outlinePr summaryBelow="1" summaryRight="1"/>
    <pageSetUpPr/>
  </sheetPr>
  <dimension ref="A1:T45"/>
  <sheetViews>
    <sheetView topLeftCell="F25" zoomScale="80" zoomScaleNormal="80" workbookViewId="0">
      <selection activeCell="L46" sqref="L46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45281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>
        <f>15</f>
        <v/>
      </c>
      <c r="T3" s="199">
        <f>S3*210000</f>
        <v/>
      </c>
    </row>
    <row r="4">
      <c r="A4" s="22" t="inlineStr">
        <is>
          <t>Takanini</t>
        </is>
      </c>
      <c r="B4" s="264" t="n">
        <v>183193.42</v>
      </c>
      <c r="C4" s="23" t="n">
        <v>75</v>
      </c>
      <c r="J4" s="199" t="n"/>
      <c r="R4" t="inlineStr">
        <is>
          <t>staturday</t>
        </is>
      </c>
      <c r="S4" s="199">
        <f>3</f>
        <v/>
      </c>
      <c r="T4" s="199">
        <f>S4*70000</f>
        <v/>
      </c>
    </row>
    <row r="5">
      <c r="A5" s="22" t="inlineStr">
        <is>
          <t>Kamo</t>
        </is>
      </c>
      <c r="B5" s="264" t="n">
        <v>15401.66</v>
      </c>
      <c r="C5" s="23" t="n">
        <v>55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24553.12</v>
      </c>
      <c r="C6" s="23" t="n">
        <v>71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9377.1</v>
      </c>
      <c r="C7" s="23" t="n">
        <v>51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24327.58</v>
      </c>
      <c r="C8" s="23" t="n">
        <v>35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11158.45</v>
      </c>
      <c r="C9" s="23" t="n">
        <v>82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11290.74</v>
      </c>
      <c r="C10" s="23" t="n">
        <v>55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27346.54</v>
      </c>
      <c r="C11" s="23" t="n">
        <v>69</v>
      </c>
      <c r="J11" s="199" t="n"/>
    </row>
    <row r="12">
      <c r="A12" s="22" t="inlineStr">
        <is>
          <t>Christchurch</t>
        </is>
      </c>
      <c r="B12" s="264" t="n">
        <v>33966.18</v>
      </c>
      <c r="C12" s="23" t="n">
        <v>30</v>
      </c>
      <c r="J12" s="199" t="n"/>
    </row>
    <row r="13">
      <c r="A13" s="22" t="inlineStr">
        <is>
          <t>Kaiapoi</t>
        </is>
      </c>
      <c r="B13" s="264" t="n">
        <v>3590.39</v>
      </c>
      <c r="C13" s="23" t="n">
        <v>25</v>
      </c>
      <c r="J13" s="199" t="n"/>
    </row>
    <row r="14">
      <c r="A14" s="22" t="inlineStr">
        <is>
          <t>Wellington</t>
        </is>
      </c>
      <c r="B14" s="264" t="n">
        <v>25015.67</v>
      </c>
      <c r="C14" s="23" t="n">
        <v>65</v>
      </c>
      <c r="J14" s="199" t="n"/>
    </row>
    <row r="15">
      <c r="A15" s="22" t="inlineStr">
        <is>
          <t>Levin</t>
        </is>
      </c>
      <c r="B15" s="264" t="n">
        <v>3989.6</v>
      </c>
      <c r="C15" s="23" t="n">
        <v>30</v>
      </c>
      <c r="J15" s="199" t="n"/>
    </row>
    <row r="16">
      <c r="A16" s="22" t="inlineStr">
        <is>
          <t>Northshore</t>
        </is>
      </c>
      <c r="B16" s="264" t="n">
        <v>18310.58</v>
      </c>
      <c r="C16" s="23" t="n">
        <v>88</v>
      </c>
      <c r="D16" s="24" t="n"/>
      <c r="J16" s="199" t="n"/>
    </row>
    <row r="17">
      <c r="A17" s="22" t="inlineStr">
        <is>
          <t>Blenheim</t>
        </is>
      </c>
      <c r="B17" s="264" t="n">
        <v>4288.54</v>
      </c>
      <c r="C17" s="23" t="n">
        <v>13</v>
      </c>
      <c r="D17" s="24" t="n"/>
      <c r="J17" s="199" t="n"/>
    </row>
    <row r="18">
      <c r="A18" s="22" t="inlineStr">
        <is>
          <t>Cromwell</t>
        </is>
      </c>
      <c r="B18" s="264" t="n">
        <v>8315.08</v>
      </c>
      <c r="C18" s="23" t="n">
        <v>21</v>
      </c>
      <c r="D18" s="24" t="n"/>
      <c r="J18" s="199" t="n"/>
    </row>
    <row r="19">
      <c r="A19" s="22" t="inlineStr">
        <is>
          <t>Dunedin</t>
        </is>
      </c>
      <c r="B19" s="264" t="n">
        <v>4234.04</v>
      </c>
      <c r="C19" s="23" t="n">
        <v>14</v>
      </c>
      <c r="D19" s="25" t="n"/>
      <c r="J19" s="199" t="n"/>
    </row>
    <row r="20">
      <c r="A20" s="22" t="inlineStr">
        <is>
          <t>Invercargill</t>
        </is>
      </c>
      <c r="B20" s="264" t="n">
        <v>4573.55</v>
      </c>
      <c r="C20" s="23" t="n">
        <v>21</v>
      </c>
      <c r="D20" s="25" t="n"/>
      <c r="J20" s="199" t="n"/>
    </row>
    <row r="21">
      <c r="A21" s="22" t="inlineStr">
        <is>
          <t>Timaru</t>
        </is>
      </c>
      <c r="B21" s="264" t="n">
        <v>3770.4</v>
      </c>
      <c r="C21" s="23" t="n">
        <v>21</v>
      </c>
      <c r="J21" s="199" t="n"/>
    </row>
    <row r="22">
      <c r="A22" s="22" t="inlineStr">
        <is>
          <t>Taupo</t>
        </is>
      </c>
      <c r="B22" s="264" t="n">
        <v>5126.99</v>
      </c>
      <c r="C22" s="23" t="n">
        <v>12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1226.3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31154.94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4514667.6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9.24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154900.08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840.64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8918.98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183.94</v>
      </c>
    </row>
    <row r="42">
      <c r="A42" s="6" t="inlineStr">
        <is>
          <t xml:space="preserve">Total Suppliers MTD </t>
        </is>
      </c>
      <c r="B42" s="236" t="n"/>
      <c r="C42" s="224" t="n">
        <v>9641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4673.26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5993907.66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35.xml><?xml version="1.0" encoding="utf-8"?>
<worksheet xmlns:r="http://schemas.openxmlformats.org/officeDocument/2006/relationships" xmlns="http://schemas.openxmlformats.org/spreadsheetml/2006/main">
  <sheetPr codeName="Sheet35">
    <outlinePr summaryBelow="1" summaryRight="1"/>
    <pageSetUpPr/>
  </sheetPr>
  <dimension ref="A1:T45"/>
  <sheetViews>
    <sheetView topLeftCell="B22" zoomScale="80" zoomScaleNormal="80" workbookViewId="0">
      <selection activeCell="J26" sqref="J26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45282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16</v>
      </c>
      <c r="T3" s="199">
        <f>S3*210000</f>
        <v/>
      </c>
    </row>
    <row r="4">
      <c r="A4" s="22" t="inlineStr">
        <is>
          <t>Takanini</t>
        </is>
      </c>
      <c r="B4" s="264" t="n">
        <v>97166.17</v>
      </c>
      <c r="C4" s="23" t="n">
        <v>46</v>
      </c>
      <c r="J4" s="199" t="n"/>
      <c r="R4" t="inlineStr">
        <is>
          <t>staturday</t>
        </is>
      </c>
      <c r="S4" s="199">
        <f>3</f>
        <v/>
      </c>
      <c r="T4" s="199">
        <f>S4*70000</f>
        <v/>
      </c>
    </row>
    <row r="5">
      <c r="A5" s="22" t="inlineStr">
        <is>
          <t>Kamo</t>
        </is>
      </c>
      <c r="B5" s="264" t="n">
        <v>6863.22</v>
      </c>
      <c r="C5" s="23" t="n">
        <v>33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13120.77</v>
      </c>
      <c r="C6" s="23" t="n">
        <v>44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3676.61</v>
      </c>
      <c r="C7" s="23" t="n">
        <v>22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4444.62</v>
      </c>
      <c r="C8" s="23" t="n">
        <v>19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4660.21</v>
      </c>
      <c r="C9" s="23" t="n">
        <v>31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3361.55</v>
      </c>
      <c r="C10" s="23" t="n">
        <v>37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9227.16</v>
      </c>
      <c r="C11" s="23" t="n">
        <v>34</v>
      </c>
      <c r="J11" s="199" t="n"/>
    </row>
    <row r="12">
      <c r="A12" s="22" t="inlineStr">
        <is>
          <t>Christchurch</t>
        </is>
      </c>
      <c r="B12" s="264" t="n">
        <v>18503.82</v>
      </c>
      <c r="C12" s="23" t="n">
        <v>12</v>
      </c>
      <c r="J12" s="199" t="n"/>
    </row>
    <row r="13">
      <c r="A13" s="22" t="inlineStr">
        <is>
          <t>Kaiapoi</t>
        </is>
      </c>
      <c r="B13" s="264" t="n">
        <v>1925.28</v>
      </c>
      <c r="C13" s="23" t="n">
        <v>16</v>
      </c>
      <c r="J13" s="199" t="n"/>
    </row>
    <row r="14">
      <c r="A14" s="22" t="inlineStr">
        <is>
          <t>Wellington</t>
        </is>
      </c>
      <c r="B14" s="264" t="n">
        <v>15193.66</v>
      </c>
      <c r="C14" s="23" t="n">
        <v>23</v>
      </c>
      <c r="J14" s="199" t="n"/>
    </row>
    <row r="15">
      <c r="A15" s="22" t="inlineStr">
        <is>
          <t>Levin</t>
        </is>
      </c>
      <c r="B15" s="264" t="n">
        <v>2402.68</v>
      </c>
      <c r="C15" s="23" t="n">
        <v>18</v>
      </c>
      <c r="J15" s="199" t="n"/>
    </row>
    <row r="16">
      <c r="A16" s="22" t="inlineStr">
        <is>
          <t>Northshore</t>
        </is>
      </c>
      <c r="B16" s="264" t="n">
        <v>12193.49</v>
      </c>
      <c r="C16" s="23" t="n">
        <v>70</v>
      </c>
      <c r="D16" s="24" t="n"/>
      <c r="J16" s="199" t="n"/>
    </row>
    <row r="17">
      <c r="A17" s="22" t="inlineStr">
        <is>
          <t>Blenheim</t>
        </is>
      </c>
      <c r="B17" s="264" t="n">
        <v>2578.58</v>
      </c>
      <c r="C17" s="23" t="n">
        <v>13</v>
      </c>
      <c r="D17" s="24" t="n"/>
      <c r="J17" s="199" t="n"/>
    </row>
    <row r="18">
      <c r="A18" s="22" t="inlineStr">
        <is>
          <t>Cromwell</t>
        </is>
      </c>
      <c r="B18" s="264" t="n">
        <v>23356.77</v>
      </c>
      <c r="C18" s="23" t="n">
        <v>16</v>
      </c>
      <c r="D18" s="24" t="n"/>
      <c r="J18" s="199" t="n"/>
    </row>
    <row r="19">
      <c r="A19" s="22" t="inlineStr">
        <is>
          <t>Dunedin</t>
        </is>
      </c>
      <c r="B19" s="264" t="n">
        <v>2059.2</v>
      </c>
      <c r="C19" s="23" t="n">
        <v>13</v>
      </c>
      <c r="D19" s="25" t="n"/>
      <c r="J19" s="199" t="n"/>
    </row>
    <row r="20">
      <c r="A20" s="22" t="inlineStr">
        <is>
          <t>Invercargill</t>
        </is>
      </c>
      <c r="B20" s="264" t="n">
        <v>12276.4</v>
      </c>
      <c r="C20" s="23" t="n">
        <v>19</v>
      </c>
      <c r="D20" s="25" t="n"/>
      <c r="J20" s="199" t="n"/>
    </row>
    <row r="21">
      <c r="A21" s="22" t="inlineStr">
        <is>
          <t>Timaru</t>
        </is>
      </c>
      <c r="B21" s="264" t="n">
        <v>3727.5</v>
      </c>
      <c r="C21" s="23" t="n">
        <v>12</v>
      </c>
      <c r="J21" s="199" t="n"/>
    </row>
    <row r="22">
      <c r="A22" s="22" t="inlineStr">
        <is>
          <t>Taupo</t>
        </is>
      </c>
      <c r="B22" s="264" t="n">
        <v>1194.81</v>
      </c>
      <c r="C22" s="23" t="n">
        <v>3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462.63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32406.83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5087183.73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9.24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183865.14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496.65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9414.860000000001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69.37</v>
      </c>
    </row>
    <row r="42">
      <c r="A42" s="6" t="inlineStr">
        <is>
          <t xml:space="preserve">Total Suppliers MTD </t>
        </is>
      </c>
      <c r="B42" s="236" t="n"/>
      <c r="C42" s="224" t="n">
        <v>10113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4861.02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6980774.95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36.xml><?xml version="1.0" encoding="utf-8"?>
<worksheet xmlns:r="http://schemas.openxmlformats.org/officeDocument/2006/relationships" xmlns="http://schemas.openxmlformats.org/spreadsheetml/2006/main">
  <sheetPr codeName="Sheet36">
    <outlinePr summaryBelow="1" summaryRight="1"/>
    <pageSetUpPr/>
  </sheetPr>
  <dimension ref="A1:AH44"/>
  <sheetViews>
    <sheetView topLeftCell="A7" zoomScale="70" zoomScaleNormal="70" workbookViewId="0">
      <selection activeCell="B29" sqref="B29"/>
    </sheetView>
  </sheetViews>
  <sheetFormatPr baseColWidth="8" defaultRowHeight="14.5"/>
  <cols>
    <col width="42" customWidth="1" min="1" max="1"/>
    <col width="33.54296875" customWidth="1" style="250" min="2" max="2"/>
    <col width="22" customWidth="1" style="250" min="3" max="3"/>
    <col width="24.36328125" customWidth="1" style="250" min="4" max="4"/>
    <col width="18.6328125" customWidth="1" min="5" max="5"/>
    <col width="26.54296875" customWidth="1" min="6" max="6"/>
    <col width="25.90625" customWidth="1" min="7" max="7"/>
    <col width="26.36328125" customWidth="1" style="267" min="8" max="8"/>
    <col width="14.453125" customWidth="1" min="14" max="14"/>
    <col width="15" customWidth="1" style="199" min="18" max="18"/>
    <col width="20.36328125" customWidth="1" min="28" max="28"/>
    <col width="14.54296875" customWidth="1" min="30" max="30"/>
  </cols>
  <sheetData>
    <row r="1">
      <c r="A1" s="16" t="inlineStr">
        <is>
          <t xml:space="preserve">Total Company Daily Intake </t>
        </is>
      </c>
      <c r="B1" s="251" t="inlineStr">
        <is>
          <t>8-Jan-2024</t>
        </is>
      </c>
      <c r="C1" s="252" t="n"/>
      <c r="D1" s="252" t="n"/>
      <c r="E1" s="18" t="n"/>
      <c r="F1" s="18" t="n"/>
      <c r="G1" s="18" t="n"/>
      <c r="H1" s="243" t="n"/>
    </row>
    <row r="2">
      <c r="B2" s="252" t="n"/>
      <c r="C2" s="252" t="n"/>
      <c r="D2" s="252" t="n"/>
      <c r="E2" s="18" t="n"/>
      <c r="F2" s="18" t="n"/>
      <c r="G2" s="18" t="n"/>
      <c r="H2" s="243" t="n"/>
    </row>
    <row r="3">
      <c r="A3" s="19" t="inlineStr">
        <is>
          <t>Branch</t>
        </is>
      </c>
      <c r="B3" s="253" t="inlineStr">
        <is>
          <t>Daily purchases incl. GST ($$$)</t>
        </is>
      </c>
      <c r="C3" s="253" t="inlineStr">
        <is>
          <t>MTD Purchase</t>
        </is>
      </c>
      <c r="D3" s="253" t="inlineStr">
        <is>
          <t xml:space="preserve">YTD Purchase </t>
        </is>
      </c>
      <c r="E3" s="20" t="inlineStr">
        <is>
          <t xml:space="preserve">MTD Sales </t>
        </is>
      </c>
      <c r="F3" s="20" t="inlineStr">
        <is>
          <t>Daily no. of Customers</t>
        </is>
      </c>
      <c r="G3" s="20" t="inlineStr">
        <is>
          <t>MTD no. of Customers</t>
        </is>
      </c>
      <c r="H3" s="20" t="inlineStr">
        <is>
          <t>YTD no. of Customers</t>
        </is>
      </c>
      <c r="I3" s="21" t="n"/>
      <c r="Z3" t="inlineStr">
        <is>
          <t>days</t>
        </is>
      </c>
      <c r="AA3" s="199" t="n">
        <v>1</v>
      </c>
      <c r="AB3" s="199">
        <f>AA3*210000</f>
        <v/>
      </c>
      <c r="AC3" t="n">
        <v>1</v>
      </c>
      <c r="AD3">
        <f>AC3*210000</f>
        <v/>
      </c>
    </row>
    <row r="4">
      <c r="A4" s="22" t="inlineStr">
        <is>
          <t>Takanini</t>
        </is>
      </c>
      <c r="B4" s="239" t="n">
        <v>198102.11</v>
      </c>
      <c r="C4" s="239" t="n">
        <v>211887.91</v>
      </c>
      <c r="D4" s="239" t="n">
        <v>211887.91</v>
      </c>
      <c r="E4" s="239" t="n">
        <v>107250.39</v>
      </c>
      <c r="F4" s="23" t="n">
        <v>85</v>
      </c>
      <c r="G4" s="23" t="n">
        <v>93</v>
      </c>
      <c r="H4" s="23" t="n">
        <v>93</v>
      </c>
      <c r="N4" s="111" t="n"/>
      <c r="Z4" t="inlineStr">
        <is>
          <t>staturday</t>
        </is>
      </c>
      <c r="AA4" s="199" t="n">
        <v>0</v>
      </c>
      <c r="AB4" s="199">
        <f>AA4*70000</f>
        <v/>
      </c>
      <c r="AC4" t="n">
        <v>0</v>
      </c>
      <c r="AD4">
        <f>AC4*70000</f>
        <v/>
      </c>
    </row>
    <row r="5">
      <c r="A5" s="22" t="inlineStr">
        <is>
          <t>Kamo</t>
        </is>
      </c>
      <c r="B5" s="239" t="n">
        <v>9504.549999999999</v>
      </c>
      <c r="C5" s="239" t="n">
        <v>21216.73</v>
      </c>
      <c r="D5" s="239" t="n">
        <v>21216.73</v>
      </c>
      <c r="E5" s="239" t="n">
        <v>20098.8</v>
      </c>
      <c r="F5" s="23" t="n">
        <v>88</v>
      </c>
      <c r="G5" s="23" t="n">
        <v>109</v>
      </c>
      <c r="H5" s="23" t="n">
        <v>109</v>
      </c>
      <c r="N5" s="111" t="n"/>
      <c r="AA5" s="199" t="n"/>
      <c r="AB5" s="217">
        <f>SUM(AB3:AB4)</f>
        <v/>
      </c>
      <c r="AD5">
        <f>AD4+AD3</f>
        <v/>
      </c>
    </row>
    <row r="6">
      <c r="A6" s="22" t="inlineStr">
        <is>
          <t>Whangarei</t>
        </is>
      </c>
      <c r="B6" s="239" t="n">
        <v>11276.74</v>
      </c>
      <c r="C6" s="239" t="n">
        <v>11276.74</v>
      </c>
      <c r="D6" s="239" t="n">
        <v>11276.74</v>
      </c>
      <c r="E6" s="239" t="n"/>
      <c r="F6" s="23" t="n">
        <v>95</v>
      </c>
      <c r="G6" s="23" t="n">
        <v>95</v>
      </c>
      <c r="H6" s="23" t="n">
        <v>95</v>
      </c>
      <c r="N6" s="111" t="n"/>
      <c r="AA6" s="199" t="n"/>
      <c r="AB6" s="217" t="n"/>
    </row>
    <row r="7">
      <c r="A7" s="22" t="inlineStr">
        <is>
          <t>West Auckland</t>
        </is>
      </c>
      <c r="B7" s="239" t="n">
        <v>14034.61</v>
      </c>
      <c r="C7" s="239" t="n">
        <v>14034.61</v>
      </c>
      <c r="D7" s="239" t="n">
        <v>14034.61</v>
      </c>
      <c r="E7" s="239" t="n"/>
      <c r="F7" s="23" t="n">
        <v>59</v>
      </c>
      <c r="G7" s="23" t="n">
        <v>59</v>
      </c>
      <c r="H7" s="23" t="n">
        <v>59</v>
      </c>
      <c r="N7" s="111" t="n"/>
      <c r="Z7" t="inlineStr">
        <is>
          <t xml:space="preserve">total brokered days </t>
        </is>
      </c>
      <c r="AA7" s="199">
        <f>AA3</f>
        <v/>
      </c>
      <c r="AB7" s="199">
        <f>AA7*35000</f>
        <v/>
      </c>
    </row>
    <row r="8">
      <c r="A8" s="22" t="inlineStr">
        <is>
          <t>Penrose</t>
        </is>
      </c>
      <c r="B8" s="239" t="n">
        <v>9433.370000000001</v>
      </c>
      <c r="C8" s="239" t="n">
        <v>9433.370000000001</v>
      </c>
      <c r="D8" s="239" t="n">
        <v>9433.370000000001</v>
      </c>
      <c r="E8" s="239" t="n"/>
      <c r="F8" s="23" t="n">
        <v>31</v>
      </c>
      <c r="G8" s="23" t="n">
        <v>31</v>
      </c>
      <c r="H8" s="23" t="n">
        <v>31</v>
      </c>
      <c r="N8" s="111" t="n"/>
      <c r="AA8" s="199" t="n"/>
      <c r="AB8" s="199" t="n"/>
    </row>
    <row r="9">
      <c r="A9" s="22" t="inlineStr">
        <is>
          <t>East Tamaki</t>
        </is>
      </c>
      <c r="B9" s="239" t="n">
        <v>7820.96</v>
      </c>
      <c r="C9" s="239" t="n">
        <v>7820.96</v>
      </c>
      <c r="D9" s="239" t="n">
        <v>7820.96</v>
      </c>
      <c r="E9" s="239" t="n"/>
      <c r="F9" s="23" t="n">
        <v>50</v>
      </c>
      <c r="G9" s="23" t="n">
        <v>50</v>
      </c>
      <c r="H9" s="23" t="n">
        <v>50</v>
      </c>
      <c r="N9" s="111" t="n"/>
      <c r="AA9" s="199" t="n"/>
      <c r="AB9" s="199" t="n"/>
    </row>
    <row r="10">
      <c r="A10" s="22" t="inlineStr">
        <is>
          <t>Otahuhu</t>
        </is>
      </c>
      <c r="B10" s="239" t="n">
        <v>11637.2</v>
      </c>
      <c r="C10" s="239" t="n">
        <v>11637.2</v>
      </c>
      <c r="D10" s="239" t="n">
        <v>11637.2</v>
      </c>
      <c r="E10" s="239" t="n"/>
      <c r="F10" s="23" t="n">
        <v>72</v>
      </c>
      <c r="G10" s="23" t="n">
        <v>72</v>
      </c>
      <c r="H10" s="23" t="n">
        <v>72</v>
      </c>
      <c r="N10" s="111" t="n"/>
      <c r="AA10" s="214" t="inlineStr">
        <is>
          <t>For Saturday's always use $70000 as Daily Projected Purchases and rest of the week $210000</t>
        </is>
      </c>
      <c r="AB10" s="214" t="n"/>
      <c r="AC10" s="6" t="n"/>
      <c r="AD10" s="6" t="n"/>
      <c r="AE10" s="6" t="n"/>
      <c r="AF10" s="6" t="n"/>
      <c r="AG10" s="6" t="n"/>
      <c r="AH10" s="6" t="n"/>
    </row>
    <row r="11">
      <c r="A11" s="22" t="inlineStr">
        <is>
          <t>Hamilton</t>
        </is>
      </c>
      <c r="B11" s="239" t="n">
        <v>8205.469999999999</v>
      </c>
      <c r="C11" s="239" t="n">
        <v>8205.469999999999</v>
      </c>
      <c r="D11" s="239" t="n">
        <v>8205.469999999999</v>
      </c>
      <c r="E11" s="239" t="n">
        <v>21.74</v>
      </c>
      <c r="F11" s="23" t="n">
        <v>91</v>
      </c>
      <c r="G11" s="23" t="n">
        <v>91</v>
      </c>
      <c r="H11" s="23" t="n">
        <v>91</v>
      </c>
      <c r="N11" s="111" t="n"/>
    </row>
    <row r="12">
      <c r="A12" s="22" t="inlineStr">
        <is>
          <t>Christchurch</t>
        </is>
      </c>
      <c r="B12" s="239" t="n">
        <v>5429.96</v>
      </c>
      <c r="C12" s="239" t="n">
        <v>5429.96</v>
      </c>
      <c r="D12" s="239" t="n">
        <v>5429.96</v>
      </c>
      <c r="E12" s="239" t="n">
        <v>1075.44</v>
      </c>
      <c r="F12" s="23" t="n">
        <v>11</v>
      </c>
      <c r="G12" s="23" t="n">
        <v>11</v>
      </c>
      <c r="H12" s="23" t="n">
        <v>11</v>
      </c>
      <c r="N12" s="111" t="n"/>
    </row>
    <row r="13">
      <c r="A13" s="22" t="inlineStr">
        <is>
          <t>Kaiapoi</t>
        </is>
      </c>
      <c r="B13" s="239" t="n">
        <v>2633.08</v>
      </c>
      <c r="C13" s="239" t="n">
        <v>2633.08</v>
      </c>
      <c r="D13" s="239" t="n">
        <v>2633.08</v>
      </c>
      <c r="E13" s="239" t="n"/>
      <c r="F13" s="23" t="n">
        <v>40</v>
      </c>
      <c r="G13" s="23" t="n">
        <v>40</v>
      </c>
      <c r="H13" s="23" t="n">
        <v>40</v>
      </c>
      <c r="N13" s="111" t="n"/>
    </row>
    <row r="14">
      <c r="A14" s="22" t="inlineStr">
        <is>
          <t>Wellington</t>
        </is>
      </c>
      <c r="B14" s="239" t="n">
        <v>5713.74</v>
      </c>
      <c r="C14" s="239" t="n">
        <v>5713.74</v>
      </c>
      <c r="D14" s="239" t="n">
        <v>5713.74</v>
      </c>
      <c r="E14" s="239" t="n"/>
      <c r="F14" s="23" t="n">
        <v>41</v>
      </c>
      <c r="G14" s="23" t="n">
        <v>41</v>
      </c>
      <c r="H14" s="23" t="n">
        <v>41</v>
      </c>
      <c r="N14" s="111" t="n"/>
    </row>
    <row r="15">
      <c r="A15" s="22" t="inlineStr">
        <is>
          <t>Levin</t>
        </is>
      </c>
      <c r="B15" s="239" t="n">
        <v>9178.790000000001</v>
      </c>
      <c r="C15" s="239" t="n">
        <v>9178.790000000001</v>
      </c>
      <c r="D15" s="239" t="n">
        <v>9178.790000000001</v>
      </c>
      <c r="E15" s="239" t="n"/>
      <c r="F15" s="23" t="n">
        <v>44</v>
      </c>
      <c r="G15" s="23" t="n">
        <v>44</v>
      </c>
      <c r="H15" s="23" t="n">
        <v>44</v>
      </c>
      <c r="N15" s="111" t="n"/>
    </row>
    <row r="16">
      <c r="A16" s="22" t="inlineStr">
        <is>
          <t>North Shore</t>
        </is>
      </c>
      <c r="B16" s="239" t="n">
        <v>11418.77</v>
      </c>
      <c r="C16" s="239" t="n">
        <v>11418.77</v>
      </c>
      <c r="D16" s="239" t="n">
        <v>11418.77</v>
      </c>
      <c r="E16" s="239" t="n"/>
      <c r="F16" s="23" t="n">
        <v>110</v>
      </c>
      <c r="G16" s="23" t="n">
        <v>110</v>
      </c>
      <c r="H16" s="23" t="n">
        <v>110</v>
      </c>
      <c r="I16" s="24" t="n"/>
      <c r="N16" s="112" t="n"/>
    </row>
    <row r="17">
      <c r="A17" s="22" t="inlineStr">
        <is>
          <t>Blenheim</t>
        </is>
      </c>
      <c r="B17" s="239" t="n">
        <v>5095.33</v>
      </c>
      <c r="C17" s="239" t="n">
        <v>5095.33</v>
      </c>
      <c r="D17" s="239" t="n">
        <v>5095.33</v>
      </c>
      <c r="E17" s="239" t="n"/>
      <c r="F17" s="23" t="n">
        <v>39</v>
      </c>
      <c r="G17" s="23" t="n">
        <v>39</v>
      </c>
      <c r="H17" s="23" t="n">
        <v>39</v>
      </c>
      <c r="I17" s="24" t="n"/>
      <c r="N17" s="111" t="n"/>
    </row>
    <row r="18">
      <c r="A18" s="22" t="inlineStr">
        <is>
          <t>Cromwell</t>
        </is>
      </c>
      <c r="B18" s="239" t="n">
        <v>3517.52</v>
      </c>
      <c r="C18" s="239" t="n">
        <v>3517.52</v>
      </c>
      <c r="D18" s="239" t="n">
        <v>3517.52</v>
      </c>
      <c r="E18" s="239" t="n"/>
      <c r="F18" s="23" t="n">
        <v>16</v>
      </c>
      <c r="G18" s="23" t="n">
        <v>16</v>
      </c>
      <c r="H18" s="23" t="n">
        <v>16</v>
      </c>
      <c r="I18" s="24" t="n"/>
      <c r="N18" s="111" t="n"/>
    </row>
    <row r="19">
      <c r="A19" s="22" t="inlineStr">
        <is>
          <t>Dunedin</t>
        </is>
      </c>
      <c r="B19" s="239" t="n">
        <v>2083.54</v>
      </c>
      <c r="C19" s="239" t="n">
        <v>2083.54</v>
      </c>
      <c r="D19" s="239" t="n">
        <v>2083.54</v>
      </c>
      <c r="E19" s="239" t="n">
        <v>166.85</v>
      </c>
      <c r="F19" s="23" t="n">
        <v>26</v>
      </c>
      <c r="G19" s="23" t="n">
        <v>26</v>
      </c>
      <c r="H19" s="23" t="n">
        <v>26</v>
      </c>
      <c r="I19" s="25" t="n"/>
      <c r="N19" s="111" t="n"/>
    </row>
    <row r="20">
      <c r="A20" s="22" t="inlineStr">
        <is>
          <t>Invercargill</t>
        </is>
      </c>
      <c r="B20" s="239" t="n">
        <v>4402.36</v>
      </c>
      <c r="C20" s="239" t="n">
        <v>4402.36</v>
      </c>
      <c r="D20" s="239" t="n">
        <v>4402.36</v>
      </c>
      <c r="E20" s="239" t="n"/>
      <c r="F20" s="23" t="n">
        <v>27</v>
      </c>
      <c r="G20" s="23" t="n">
        <v>27</v>
      </c>
      <c r="H20" s="23" t="n">
        <v>27</v>
      </c>
      <c r="I20" s="25" t="n"/>
      <c r="N20" s="111" t="n"/>
    </row>
    <row r="21">
      <c r="A21" s="22" t="inlineStr">
        <is>
          <t>Timaru</t>
        </is>
      </c>
      <c r="B21" s="239" t="n">
        <v>14182.67</v>
      </c>
      <c r="C21" s="239" t="n">
        <v>14182.67</v>
      </c>
      <c r="D21" s="239" t="n">
        <v>14182.67</v>
      </c>
      <c r="E21" s="239" t="n"/>
      <c r="F21" s="23" t="n">
        <v>21</v>
      </c>
      <c r="G21" s="23" t="n">
        <v>21</v>
      </c>
      <c r="H21" s="23" t="n">
        <v>21</v>
      </c>
      <c r="N21" s="111" t="n"/>
    </row>
    <row r="22">
      <c r="A22" s="22" t="inlineStr">
        <is>
          <t>Taupo</t>
        </is>
      </c>
      <c r="B22" s="239" t="n">
        <v>0</v>
      </c>
      <c r="C22" s="239" t="n">
        <v>0</v>
      </c>
      <c r="D22" s="239" t="n">
        <v>0</v>
      </c>
      <c r="E22" s="239" t="n">
        <v>0</v>
      </c>
      <c r="F22" s="23" t="n">
        <v>0</v>
      </c>
      <c r="G22" s="23" t="n">
        <v>0</v>
      </c>
      <c r="H22" s="23" t="n">
        <v>0</v>
      </c>
      <c r="I22" s="25" t="n"/>
      <c r="N22" s="111" t="n"/>
    </row>
    <row r="23">
      <c r="A23" s="22" t="inlineStr">
        <is>
          <t>Demo Yard</t>
        </is>
      </c>
      <c r="B23" s="238" t="n">
        <v>0</v>
      </c>
      <c r="C23" s="239" t="n">
        <v>0</v>
      </c>
      <c r="D23" s="239" t="n">
        <v>0</v>
      </c>
      <c r="E23" s="239" t="n">
        <v>0</v>
      </c>
      <c r="F23" s="23" t="n">
        <v>0</v>
      </c>
      <c r="G23" s="23" t="n">
        <v>0</v>
      </c>
      <c r="H23" s="23" t="n">
        <v>0</v>
      </c>
      <c r="N23" s="111" t="n"/>
      <c r="X23" s="46" t="n"/>
    </row>
    <row r="24" ht="15" customHeight="1" thickBot="1">
      <c r="A24" s="19" t="inlineStr">
        <is>
          <t>Total company daily intake</t>
        </is>
      </c>
      <c r="B24" s="240">
        <f>SUM(B4:B23)</f>
        <v/>
      </c>
      <c r="C24" s="240">
        <f>SUM(C4:C23)</f>
        <v/>
      </c>
      <c r="D24" s="240">
        <f>SUM(D4:D23)</f>
        <v/>
      </c>
      <c r="E24" s="240">
        <f>SUM(E4:E23)</f>
        <v/>
      </c>
      <c r="F24" s="26">
        <f>SUM(F4:F23)</f>
        <v/>
      </c>
      <c r="G24" s="26">
        <f>SUM(G4:G23)</f>
        <v/>
      </c>
      <c r="H24" s="278">
        <f>SUM(H4:H23)</f>
        <v/>
      </c>
    </row>
    <row r="25">
      <c r="B25" s="252" t="n"/>
      <c r="C25" s="252" t="n"/>
      <c r="D25" s="252" t="n"/>
      <c r="E25" s="18" t="n"/>
      <c r="F25" s="18" t="n"/>
      <c r="G25" s="18" t="n"/>
      <c r="H25" s="243" t="n"/>
    </row>
    <row r="26">
      <c r="A26" s="2" t="inlineStr">
        <is>
          <t xml:space="preserve">Projected Purchases </t>
        </is>
      </c>
      <c r="B26" s="254">
        <f>IF(AND(WEEKDAY(B1, 2)&lt;6, WEEKDAY(B1, 2)&lt;&gt;7), 210000, 70000)</f>
        <v/>
      </c>
      <c r="C26" s="254">
        <f>B30</f>
        <v/>
      </c>
      <c r="D26" s="254">
        <f>AD5</f>
        <v/>
      </c>
      <c r="I26" s="29" t="inlineStr">
        <is>
          <t>Total Daily Transport Charges</t>
        </is>
      </c>
      <c r="J26" s="29" t="n"/>
      <c r="K26" s="29" t="n"/>
      <c r="L26" s="29" t="n"/>
      <c r="M26" s="29" t="n"/>
      <c r="N26" s="266" t="n">
        <v>213.72</v>
      </c>
    </row>
    <row r="27" ht="15" customHeight="1" thickBot="1">
      <c r="B27" s="255">
        <f>SUM(B24-B26)</f>
        <v/>
      </c>
      <c r="C27" s="255">
        <f>SUM(C24-C26)</f>
        <v/>
      </c>
      <c r="D27" s="255">
        <f>SUM(D24-D26)</f>
        <v/>
      </c>
      <c r="I27" s="29" t="inlineStr">
        <is>
          <t>Total Transport Charges MTD</t>
        </is>
      </c>
      <c r="J27" s="29" t="n"/>
      <c r="K27" s="29" t="n"/>
      <c r="L27" s="29" t="n"/>
      <c r="M27" s="29" t="n"/>
      <c r="N27" s="266" t="n">
        <v>213.72</v>
      </c>
    </row>
    <row r="28" ht="15" customHeight="1" thickTop="1">
      <c r="B28" s="252" t="n"/>
      <c r="C28" s="252" t="n"/>
      <c r="D28" s="252" t="n"/>
      <c r="E28" s="30" t="n"/>
      <c r="O28" s="199" t="n"/>
    </row>
    <row r="29">
      <c r="A29" s="3" t="inlineStr">
        <is>
          <t xml:space="preserve">Total Purchases MTD </t>
        </is>
      </c>
      <c r="B29" s="256" t="n">
        <v>284868.55</v>
      </c>
      <c r="I29" s="9" t="inlineStr">
        <is>
          <t>Total Daily 1% Sorting Fee</t>
        </is>
      </c>
      <c r="J29" s="9" t="n"/>
      <c r="K29" s="9" t="n"/>
      <c r="L29" s="9" t="n"/>
      <c r="M29" s="9" t="n"/>
      <c r="N29" s="206" t="n"/>
    </row>
    <row r="30">
      <c r="A30" s="3" t="inlineStr">
        <is>
          <t xml:space="preserve">Projected Total Purchases MTD </t>
        </is>
      </c>
      <c r="B30" s="256">
        <f>AB5</f>
        <v/>
      </c>
      <c r="I30" s="9" t="inlineStr">
        <is>
          <t>Total 1% Sorting Fee MTD</t>
        </is>
      </c>
      <c r="J30" s="9" t="n"/>
      <c r="K30" s="9" t="n"/>
      <c r="L30" s="9" t="n"/>
      <c r="M30" s="9" t="n"/>
      <c r="N30" s="268" t="n"/>
    </row>
    <row r="31" ht="15" customHeight="1" thickBot="1">
      <c r="B31" s="255">
        <f>SUM(B29-B30)</f>
        <v/>
      </c>
      <c r="N31" s="199" t="n"/>
    </row>
    <row r="32" ht="15" customHeight="1" thickTop="1">
      <c r="B32" s="257" t="n"/>
      <c r="I32" s="34" t="inlineStr">
        <is>
          <t>Total Daily Bin Hire Charge</t>
        </is>
      </c>
      <c r="J32" s="34" t="n"/>
      <c r="K32" s="34" t="n"/>
      <c r="L32" s="34" t="n"/>
      <c r="M32" s="34" t="n"/>
      <c r="N32" s="221" t="inlineStr">
        <is>
          <t>-</t>
        </is>
      </c>
    </row>
    <row r="33">
      <c r="A33" s="36" t="inlineStr">
        <is>
          <t xml:space="preserve">Total Brokered Purchases MTD </t>
        </is>
      </c>
      <c r="B33" s="258" t="n">
        <v>118896.75</v>
      </c>
      <c r="I33" s="34" t="inlineStr">
        <is>
          <t>Total Bin Hire Charge MTD</t>
        </is>
      </c>
      <c r="J33" s="34" t="n"/>
      <c r="K33" s="34" t="n"/>
      <c r="L33" s="34" t="n"/>
      <c r="M33" s="34" t="n"/>
      <c r="N33" s="221" t="inlineStr">
        <is>
          <t>-</t>
        </is>
      </c>
    </row>
    <row r="34">
      <c r="A34" s="36" t="inlineStr">
        <is>
          <t xml:space="preserve">Projected Total Brokered Purchases MTD </t>
        </is>
      </c>
      <c r="B34" s="258">
        <f>AB7</f>
        <v/>
      </c>
      <c r="N34" s="199" t="n"/>
    </row>
    <row r="35" ht="15" customHeight="1" thickBot="1">
      <c r="B35" s="255">
        <f>SUM(B33-B34)</f>
        <v/>
      </c>
      <c r="I35" s="39" t="inlineStr">
        <is>
          <t>Total Daily Cash Delivery Fee</t>
        </is>
      </c>
      <c r="J35" s="39" t="n"/>
      <c r="K35" s="39" t="n"/>
      <c r="L35" s="39" t="n"/>
      <c r="M35" s="39" t="n"/>
      <c r="N35" s="222" t="n"/>
    </row>
    <row r="36" ht="15" customHeight="1" thickTop="1">
      <c r="B36" s="257" t="n"/>
      <c r="I36" s="39" t="inlineStr">
        <is>
          <t>Total Cash Delivery Fee MTD</t>
        </is>
      </c>
      <c r="J36" s="39" t="n"/>
      <c r="K36" s="39" t="n"/>
      <c r="L36" s="39" t="n"/>
      <c r="M36" s="39" t="n"/>
      <c r="N36" s="222" t="n"/>
    </row>
    <row r="37">
      <c r="A37" s="40" t="inlineStr">
        <is>
          <t xml:space="preserve">Combined Total Purchases MTD </t>
        </is>
      </c>
      <c r="B37" s="259">
        <f>SUM(B29,B33)</f>
        <v/>
      </c>
      <c r="N37" s="199" t="n"/>
    </row>
    <row r="38">
      <c r="A38" s="40" t="inlineStr">
        <is>
          <t xml:space="preserve">Combined Projected Total Purchases MTD </t>
        </is>
      </c>
      <c r="B38" s="259">
        <f>SUM(B30,B34)</f>
        <v/>
      </c>
      <c r="I38" s="43" t="inlineStr">
        <is>
          <t>Total Daily Cash Handling Fee</t>
        </is>
      </c>
      <c r="J38" s="43" t="n"/>
      <c r="K38" s="43" t="n"/>
      <c r="L38" s="43" t="n"/>
      <c r="M38" s="43" t="n"/>
      <c r="N38" s="271" t="n">
        <v>820.3</v>
      </c>
    </row>
    <row r="39" ht="15" customHeight="1" thickBot="1">
      <c r="B39" s="260">
        <f>B37-B38</f>
        <v/>
      </c>
      <c r="I39" s="43" t="inlineStr">
        <is>
          <t>Total Cash Handling Fee MTD</t>
        </is>
      </c>
      <c r="J39" s="43" t="n"/>
      <c r="K39" s="43" t="n"/>
      <c r="L39" s="43" t="n"/>
      <c r="M39" s="43" t="n"/>
      <c r="N39" s="271" t="n">
        <v>820.3</v>
      </c>
    </row>
    <row r="40" ht="15" customHeight="1" thickTop="1">
      <c r="B40" s="252" t="n"/>
      <c r="N40" s="267" t="n"/>
    </row>
    <row r="41">
      <c r="A41" s="6" t="inlineStr">
        <is>
          <t xml:space="preserve">Total Suppliers MTD </t>
        </is>
      </c>
      <c r="B41" s="262" t="n">
        <v>975</v>
      </c>
      <c r="I41" s="13" t="inlineStr">
        <is>
          <t>Total Daily FAF Charge</t>
        </is>
      </c>
      <c r="J41" s="13" t="n"/>
      <c r="K41" s="13" t="n"/>
      <c r="L41" s="13" t="n"/>
      <c r="M41" s="13" t="n"/>
      <c r="N41" s="272" t="n">
        <v>32.06</v>
      </c>
    </row>
    <row r="42">
      <c r="B42" s="252" t="n"/>
      <c r="I42" s="13" t="inlineStr">
        <is>
          <t>Total FAF Charge MTD</t>
        </is>
      </c>
      <c r="J42" s="13" t="n"/>
      <c r="K42" s="13" t="n"/>
      <c r="L42" s="13" t="n"/>
      <c r="M42" s="13" t="n"/>
      <c r="N42" s="272" t="n">
        <v>32.06</v>
      </c>
    </row>
    <row r="43">
      <c r="A43" s="7" t="inlineStr">
        <is>
          <t xml:space="preserve">Total Sales MTD </t>
        </is>
      </c>
      <c r="B43" s="263" t="n">
        <v>202693.62</v>
      </c>
      <c r="Q43" s="199" t="n"/>
    </row>
    <row r="44">
      <c r="B44" s="252" t="n"/>
      <c r="C44" s="252" t="n"/>
      <c r="E44" s="18" t="n"/>
      <c r="G44" s="18" t="n"/>
      <c r="H44" s="243" t="n"/>
    </row>
  </sheetData>
  <pageMargins left="0.7" right="0.7" top="0.75" bottom="0.75" header="0.3" footer="0.3"/>
  <drawing r:id="rId1"/>
</worksheet>
</file>

<file path=xl/worksheets/sheet37.xml><?xml version="1.0" encoding="utf-8"?>
<worksheet xmlns:r="http://schemas.openxmlformats.org/officeDocument/2006/relationships" xmlns="http://schemas.openxmlformats.org/spreadsheetml/2006/main">
  <sheetPr codeName="Sheet37">
    <outlinePr summaryBelow="1" summaryRight="1"/>
    <pageSetUpPr/>
  </sheetPr>
  <dimension ref="A1:T45"/>
  <sheetViews>
    <sheetView topLeftCell="A16" zoomScale="80" zoomScaleNormal="80" workbookViewId="0">
      <selection activeCell="C44" sqref="C44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45300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2</v>
      </c>
      <c r="T3" s="199">
        <f>S3*210000</f>
        <v/>
      </c>
    </row>
    <row r="4">
      <c r="A4" s="22" t="inlineStr">
        <is>
          <t>Takanini</t>
        </is>
      </c>
      <c r="B4" s="264" t="n">
        <v>30224.11</v>
      </c>
      <c r="C4" s="23" t="n">
        <v>77</v>
      </c>
      <c r="J4" s="199" t="n"/>
      <c r="R4" t="inlineStr">
        <is>
          <t>staturday</t>
        </is>
      </c>
      <c r="S4" s="199" t="n">
        <v>0</v>
      </c>
      <c r="T4" s="199">
        <f>S4*70000</f>
        <v/>
      </c>
    </row>
    <row r="5">
      <c r="A5" s="22" t="inlineStr">
        <is>
          <t>Kamo</t>
        </is>
      </c>
      <c r="B5" s="264" t="n">
        <v>14777.86</v>
      </c>
      <c r="C5" s="23" t="n">
        <v>52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7978.95</v>
      </c>
      <c r="C6" s="23" t="n">
        <v>69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6180.9</v>
      </c>
      <c r="C7" s="23" t="n">
        <v>40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25055.01</v>
      </c>
      <c r="C8" s="23" t="n">
        <v>23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7113.11</v>
      </c>
      <c r="C9" s="23" t="n">
        <v>67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7727.07</v>
      </c>
      <c r="C10" s="23" t="n">
        <v>38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7773.1</v>
      </c>
      <c r="C11" s="23" t="n">
        <v>51</v>
      </c>
      <c r="J11" s="199" t="n"/>
    </row>
    <row r="12">
      <c r="A12" s="22" t="inlineStr">
        <is>
          <t>Christchurch</t>
        </is>
      </c>
      <c r="B12" s="264" t="n">
        <v>1753.86</v>
      </c>
      <c r="C12" s="23" t="n">
        <v>15</v>
      </c>
      <c r="J12" s="199" t="n"/>
    </row>
    <row r="13">
      <c r="A13" s="22" t="inlineStr">
        <is>
          <t>Kaiapoi</t>
        </is>
      </c>
      <c r="B13" s="264" t="n">
        <v>1933.14</v>
      </c>
      <c r="C13" s="23" t="n">
        <v>16</v>
      </c>
      <c r="J13" s="199" t="n"/>
    </row>
    <row r="14">
      <c r="A14" s="22" t="inlineStr">
        <is>
          <t>Wellington</t>
        </is>
      </c>
      <c r="B14" s="264" t="n">
        <v>2929.52</v>
      </c>
      <c r="C14" s="23" t="n">
        <v>19</v>
      </c>
      <c r="J14" s="199" t="n"/>
    </row>
    <row r="15">
      <c r="A15" s="22" t="inlineStr">
        <is>
          <t>Levin</t>
        </is>
      </c>
      <c r="B15" s="264" t="n">
        <v>3009.1</v>
      </c>
      <c r="C15" s="23" t="n">
        <v>33</v>
      </c>
      <c r="J15" s="199" t="n"/>
    </row>
    <row r="16">
      <c r="A16" s="22" t="inlineStr">
        <is>
          <t>Northshore</t>
        </is>
      </c>
      <c r="B16" s="264" t="n">
        <v>15191.95</v>
      </c>
      <c r="C16" s="23" t="n">
        <v>72</v>
      </c>
      <c r="D16" s="24" t="n"/>
      <c r="J16" s="199" t="n"/>
    </row>
    <row r="17">
      <c r="A17" s="22" t="inlineStr">
        <is>
          <t>Blenheim</t>
        </is>
      </c>
      <c r="B17" s="264" t="n">
        <v>4707.09</v>
      </c>
      <c r="C17" s="23" t="n">
        <v>17</v>
      </c>
      <c r="D17" s="24" t="n"/>
      <c r="J17" s="199" t="n"/>
    </row>
    <row r="18">
      <c r="A18" s="22" t="inlineStr">
        <is>
          <t>Cromwell</t>
        </is>
      </c>
      <c r="B18" s="264" t="n">
        <v>942.24</v>
      </c>
      <c r="C18" s="23" t="n">
        <v>5</v>
      </c>
      <c r="D18" s="24" t="n"/>
      <c r="J18" s="199" t="n"/>
    </row>
    <row r="19">
      <c r="A19" s="22" t="inlineStr">
        <is>
          <t>Dunedin</t>
        </is>
      </c>
      <c r="B19" s="264" t="n">
        <v>1744.78</v>
      </c>
      <c r="C19" s="23" t="n">
        <v>16</v>
      </c>
      <c r="D19" s="25" t="n"/>
      <c r="J19" s="199" t="n"/>
    </row>
    <row r="20">
      <c r="A20" s="22" t="inlineStr">
        <is>
          <t>Invercargill</t>
        </is>
      </c>
      <c r="B20" s="264" t="n">
        <v>3153.21</v>
      </c>
      <c r="C20" s="23" t="n">
        <v>14</v>
      </c>
      <c r="D20" s="25" t="n"/>
      <c r="J20" s="199" t="n"/>
    </row>
    <row r="21">
      <c r="A21" s="22" t="inlineStr">
        <is>
          <t>Timaru</t>
        </is>
      </c>
      <c r="B21" s="264" t="n">
        <v>2112.77</v>
      </c>
      <c r="C21" s="23" t="n">
        <v>18</v>
      </c>
      <c r="J21" s="199" t="n"/>
    </row>
    <row r="22">
      <c r="A22" s="22" t="inlineStr">
        <is>
          <t>Taupo</t>
        </is>
      </c>
      <c r="B22" s="264" t="n">
        <v>224.78</v>
      </c>
      <c r="C22" s="23" t="n">
        <v>2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1794.02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2007.74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420311.35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/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121073.27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431.74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1248.74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269.12</v>
      </c>
    </row>
    <row r="42">
      <c r="A42" s="6" t="inlineStr">
        <is>
          <t xml:space="preserve">Total Suppliers MTD </t>
        </is>
      </c>
      <c r="B42" s="236" t="n"/>
      <c r="C42" s="224" t="n">
        <v>1618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301.18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307028.19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38.xml><?xml version="1.0" encoding="utf-8"?>
<worksheet xmlns:r="http://schemas.openxmlformats.org/officeDocument/2006/relationships" xmlns="http://schemas.openxmlformats.org/spreadsheetml/2006/main">
  <sheetPr codeName="Sheet38">
    <outlinePr summaryBelow="1" summaryRight="1"/>
    <pageSetUpPr/>
  </sheetPr>
  <dimension ref="A1:T45"/>
  <sheetViews>
    <sheetView zoomScale="80" zoomScaleNormal="80" workbookViewId="0">
      <selection activeCell="O13" sqref="O13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45301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3</v>
      </c>
      <c r="T3" s="199">
        <f>S3*210000</f>
        <v/>
      </c>
    </row>
    <row r="4">
      <c r="A4" s="22" t="inlineStr">
        <is>
          <t>Takanini</t>
        </is>
      </c>
      <c r="B4" s="264" t="n">
        <v>31731.81</v>
      </c>
      <c r="C4" s="23" t="n">
        <v>82</v>
      </c>
      <c r="J4" s="199" t="n"/>
      <c r="R4" t="inlineStr">
        <is>
          <t>staturday</t>
        </is>
      </c>
      <c r="S4" s="199" t="n">
        <v>0</v>
      </c>
      <c r="T4" s="199">
        <f>S4*70000</f>
        <v/>
      </c>
    </row>
    <row r="5">
      <c r="A5" s="22" t="inlineStr">
        <is>
          <t>Kamo</t>
        </is>
      </c>
      <c r="B5" s="264" t="n">
        <v>6882.56</v>
      </c>
      <c r="C5" s="23" t="n">
        <v>47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2269.75</v>
      </c>
      <c r="C6" s="23" t="n">
        <v>45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11626.75</v>
      </c>
      <c r="C7" s="23" t="n">
        <v>28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5097.21</v>
      </c>
      <c r="C8" s="23" t="n">
        <v>22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4390.4</v>
      </c>
      <c r="C9" s="23" t="n">
        <v>45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3600.96</v>
      </c>
      <c r="C10" s="23" t="n">
        <v>31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11496.11</v>
      </c>
      <c r="C11" s="23" t="n">
        <v>47</v>
      </c>
      <c r="J11" s="199" t="n"/>
    </row>
    <row r="12">
      <c r="A12" s="22" t="inlineStr">
        <is>
          <t>Christchurch</t>
        </is>
      </c>
      <c r="B12" s="264" t="n">
        <v>6723.94</v>
      </c>
      <c r="C12" s="23" t="n">
        <v>13</v>
      </c>
      <c r="J12" s="199" t="n"/>
    </row>
    <row r="13">
      <c r="A13" s="22" t="inlineStr">
        <is>
          <t>Kaiapoi</t>
        </is>
      </c>
      <c r="B13" s="264" t="n">
        <v>1793.13</v>
      </c>
      <c r="C13" s="23" t="n">
        <v>30</v>
      </c>
      <c r="J13" s="199" t="n"/>
    </row>
    <row r="14">
      <c r="A14" s="22" t="inlineStr">
        <is>
          <t>Wellington</t>
        </is>
      </c>
      <c r="B14" s="264" t="n">
        <v>999.61</v>
      </c>
      <c r="C14" s="23" t="n">
        <v>11</v>
      </c>
      <c r="J14" s="199" t="n"/>
    </row>
    <row r="15">
      <c r="A15" s="22" t="inlineStr">
        <is>
          <t>Levin</t>
        </is>
      </c>
      <c r="B15" s="264" t="n">
        <v>3160.97</v>
      </c>
      <c r="C15" s="23" t="n">
        <v>30</v>
      </c>
      <c r="J15" s="199" t="n"/>
    </row>
    <row r="16">
      <c r="A16" s="22" t="inlineStr">
        <is>
          <t>Northshore</t>
        </is>
      </c>
      <c r="B16" s="264" t="n">
        <v>9498.809999999999</v>
      </c>
      <c r="C16" s="23" t="n">
        <v>61</v>
      </c>
      <c r="D16" s="24" t="n"/>
      <c r="J16" s="199" t="n"/>
    </row>
    <row r="17">
      <c r="A17" s="22" t="inlineStr">
        <is>
          <t>Blenheim</t>
        </is>
      </c>
      <c r="B17" s="264" t="n">
        <v>3704.06</v>
      </c>
      <c r="C17" s="23" t="n">
        <v>17</v>
      </c>
      <c r="D17" s="24" t="n"/>
      <c r="J17" s="199" t="n"/>
    </row>
    <row r="18">
      <c r="A18" s="22" t="inlineStr">
        <is>
          <t>Cromwell</t>
        </is>
      </c>
      <c r="B18" s="264" t="n">
        <v>1075.7</v>
      </c>
      <c r="C18" s="23" t="n">
        <v>11</v>
      </c>
      <c r="D18" s="24" t="n"/>
      <c r="J18" s="199" t="n"/>
    </row>
    <row r="19">
      <c r="A19" s="22" t="inlineStr">
        <is>
          <t>Dunedin</t>
        </is>
      </c>
      <c r="B19" s="264" t="n">
        <v>3854.24</v>
      </c>
      <c r="C19" s="23" t="n">
        <v>15</v>
      </c>
      <c r="D19" s="25" t="n"/>
      <c r="J19" s="199" t="n"/>
    </row>
    <row r="20">
      <c r="A20" s="22" t="inlineStr">
        <is>
          <t>Invercargill</t>
        </is>
      </c>
      <c r="B20" s="264" t="n">
        <v>3173.98</v>
      </c>
      <c r="C20" s="23" t="n">
        <v>12</v>
      </c>
      <c r="D20" s="25" t="n"/>
      <c r="J20" s="199" t="n"/>
    </row>
    <row r="21">
      <c r="A21" s="22" t="inlineStr">
        <is>
          <t>Timaru</t>
        </is>
      </c>
      <c r="B21" s="264" t="n">
        <v>13588.49</v>
      </c>
      <c r="C21" s="23" t="n">
        <v>12</v>
      </c>
      <c r="J21" s="199" t="n"/>
    </row>
    <row r="22">
      <c r="A22" s="22" t="inlineStr">
        <is>
          <t>Taupo</t>
        </is>
      </c>
      <c r="B22" s="264" t="n">
        <v>546.96</v>
      </c>
      <c r="C22" s="23" t="n">
        <v>2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1507.84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3515.58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544946.2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/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124137.12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418.42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1667.16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226.17</v>
      </c>
    </row>
    <row r="42">
      <c r="A42" s="6" t="inlineStr">
        <is>
          <t xml:space="preserve">Total Suppliers MTD </t>
        </is>
      </c>
      <c r="B42" s="236" t="n"/>
      <c r="C42" s="224" t="n">
        <v>2185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527.35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438506.82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39.xml><?xml version="1.0" encoding="utf-8"?>
<worksheet xmlns:r="http://schemas.openxmlformats.org/officeDocument/2006/relationships" xmlns="http://schemas.openxmlformats.org/spreadsheetml/2006/main">
  <sheetPr codeName="Sheet39">
    <outlinePr summaryBelow="1" summaryRight="1"/>
    <pageSetUpPr/>
  </sheetPr>
  <dimension ref="A1:T45"/>
  <sheetViews>
    <sheetView topLeftCell="A15" zoomScale="80" zoomScaleNormal="80" workbookViewId="0">
      <selection activeCell="B23" sqref="B23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45302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4</v>
      </c>
      <c r="T3" s="199">
        <f>S3*210000</f>
        <v/>
      </c>
    </row>
    <row r="4">
      <c r="A4" s="22" t="inlineStr">
        <is>
          <t>Takanini</t>
        </is>
      </c>
      <c r="B4" s="264" t="n">
        <v>3587.42</v>
      </c>
      <c r="C4" s="23" t="n">
        <v>15</v>
      </c>
      <c r="J4" s="199" t="n"/>
      <c r="R4" t="inlineStr">
        <is>
          <t>staturday</t>
        </is>
      </c>
      <c r="S4" s="199" t="n">
        <v>0</v>
      </c>
      <c r="T4" s="199">
        <f>S4*70000</f>
        <v/>
      </c>
    </row>
    <row r="5">
      <c r="A5" s="22" t="inlineStr">
        <is>
          <t>Kamo</t>
        </is>
      </c>
      <c r="B5" s="264" t="n">
        <v>7439.11</v>
      </c>
      <c r="C5" s="23" t="n">
        <v>38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9601.4</v>
      </c>
      <c r="C6" s="23" t="n">
        <v>48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11975.38</v>
      </c>
      <c r="C7" s="23" t="n">
        <v>47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13224.79</v>
      </c>
      <c r="C8" s="23" t="n">
        <v>25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6687.05</v>
      </c>
      <c r="C9" s="23" t="n">
        <v>54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2729.83</v>
      </c>
      <c r="C10" s="23" t="n">
        <v>23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12006.73</v>
      </c>
      <c r="C11" s="23" t="n">
        <v>54</v>
      </c>
      <c r="J11" s="199" t="n"/>
    </row>
    <row r="12">
      <c r="A12" s="22" t="inlineStr">
        <is>
          <t>Christchurch</t>
        </is>
      </c>
      <c r="B12" s="264" t="n">
        <v>3578.94</v>
      </c>
      <c r="C12" s="23" t="n">
        <v>14</v>
      </c>
      <c r="J12" s="199" t="n"/>
    </row>
    <row r="13">
      <c r="A13" s="22" t="inlineStr">
        <is>
          <t>Kaiapoi</t>
        </is>
      </c>
      <c r="B13" s="264" t="n">
        <v>1467.35</v>
      </c>
      <c r="C13" s="23" t="n">
        <v>17</v>
      </c>
      <c r="J13" s="199" t="n"/>
    </row>
    <row r="14">
      <c r="A14" s="22" t="inlineStr">
        <is>
          <t>Wellington</t>
        </is>
      </c>
      <c r="B14" s="264" t="n">
        <v>2759.67</v>
      </c>
      <c r="C14" s="23" t="n">
        <v>16</v>
      </c>
      <c r="J14" s="199" t="n"/>
    </row>
    <row r="15">
      <c r="A15" s="22" t="inlineStr">
        <is>
          <t>Levin</t>
        </is>
      </c>
      <c r="B15" s="264" t="n">
        <v>2255.17</v>
      </c>
      <c r="C15" s="23" t="n">
        <v>19</v>
      </c>
      <c r="J15" s="199" t="n"/>
    </row>
    <row r="16">
      <c r="A16" s="22" t="inlineStr">
        <is>
          <t>Northshore</t>
        </is>
      </c>
      <c r="B16" s="264" t="n">
        <v>8401.51</v>
      </c>
      <c r="C16" s="23" t="n">
        <v>42</v>
      </c>
      <c r="D16" s="24" t="n"/>
      <c r="J16" s="199" t="n"/>
    </row>
    <row r="17">
      <c r="A17" s="22" t="inlineStr">
        <is>
          <t>Blenheim</t>
        </is>
      </c>
      <c r="B17" s="264" t="n">
        <v>14996.5</v>
      </c>
      <c r="C17" s="23" t="n">
        <v>16</v>
      </c>
      <c r="D17" s="24" t="n"/>
      <c r="J17" s="199" t="n"/>
    </row>
    <row r="18">
      <c r="A18" s="22" t="inlineStr">
        <is>
          <t>Cromwell</t>
        </is>
      </c>
      <c r="B18" s="264" t="n">
        <v>808.72</v>
      </c>
      <c r="C18" s="23" t="n">
        <v>7</v>
      </c>
      <c r="D18" s="24" t="n"/>
      <c r="J18" s="199" t="n"/>
    </row>
    <row r="19">
      <c r="A19" s="22" t="inlineStr">
        <is>
          <t>Dunedin</t>
        </is>
      </c>
      <c r="B19" s="264" t="n">
        <v>7169.62</v>
      </c>
      <c r="C19" s="23" t="n">
        <v>16</v>
      </c>
      <c r="D19" s="25" t="n"/>
      <c r="J19" s="199" t="n"/>
    </row>
    <row r="20">
      <c r="A20" s="22" t="inlineStr">
        <is>
          <t>Invercargill</t>
        </is>
      </c>
      <c r="B20" s="264" t="n">
        <v>649.24</v>
      </c>
      <c r="C20" s="23" t="n">
        <v>12</v>
      </c>
      <c r="D20" s="25" t="n"/>
      <c r="J20" s="199" t="n"/>
    </row>
    <row r="21">
      <c r="A21" s="22" t="inlineStr">
        <is>
          <t>Timaru</t>
        </is>
      </c>
      <c r="B21" s="264" t="n">
        <v>3433.31</v>
      </c>
      <c r="C21" s="23" t="n">
        <v>13</v>
      </c>
      <c r="J21" s="199" t="n"/>
    </row>
    <row r="22">
      <c r="A22" s="22" t="inlineStr">
        <is>
          <t>Taupo</t>
        </is>
      </c>
      <c r="B22" s="264" t="n">
        <v>357.21</v>
      </c>
      <c r="C22" s="23" t="n">
        <v>8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880.88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4676.68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661963.17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/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124476.97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389.1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2056.26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132.12</v>
      </c>
    </row>
    <row r="42">
      <c r="A42" s="6" t="inlineStr">
        <is>
          <t xml:space="preserve">Total Suppliers MTD </t>
        </is>
      </c>
      <c r="B42" s="236" t="n"/>
      <c r="C42" s="224" t="n">
        <v>2668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701.5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497078.51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4.xml><?xml version="1.0" encoding="utf-8"?>
<worksheet xmlns:r="http://schemas.openxmlformats.org/officeDocument/2006/relationships" xmlns="http://schemas.openxmlformats.org/spreadsheetml/2006/main">
  <sheetPr codeName="Sheet4">
    <outlinePr summaryBelow="1" summaryRight="1"/>
    <pageSetUpPr/>
  </sheetPr>
  <dimension ref="A1:AA45"/>
  <sheetViews>
    <sheetView topLeftCell="A21" workbookViewId="0">
      <selection activeCell="M34" sqref="M34"/>
    </sheetView>
  </sheetViews>
  <sheetFormatPr baseColWidth="8" defaultRowHeight="14.5"/>
  <cols>
    <col width="27.6328125" customWidth="1" min="1" max="1"/>
    <col width="25.54296875" customWidth="1" min="2" max="2"/>
    <col width="18" customWidth="1" min="3" max="3"/>
    <col width="13" customWidth="1" min="10" max="10"/>
    <col width="9.08984375" customWidth="1" min="19" max="19"/>
    <col width="16" customWidth="1" min="20" max="20"/>
  </cols>
  <sheetData>
    <row r="1">
      <c r="A1" s="16" t="inlineStr">
        <is>
          <t xml:space="preserve">Total Company Daily Intake </t>
        </is>
      </c>
      <c r="B1" s="17" t="n">
        <v>45255</v>
      </c>
      <c r="C1" s="18" t="n"/>
      <c r="O1" s="199" t="n"/>
      <c r="P1" s="199" t="n"/>
      <c r="Q1" s="199" t="n"/>
      <c r="S1" s="199" t="n"/>
      <c r="T1" s="199" t="n"/>
    </row>
    <row r="2">
      <c r="B2" s="18" t="n"/>
      <c r="C2" s="18" t="n"/>
      <c r="O2" s="199" t="n"/>
      <c r="P2" s="199" t="n"/>
      <c r="Q2" s="199" t="n"/>
      <c r="S2" s="199" t="n"/>
      <c r="T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O3" s="199" t="n"/>
      <c r="P3" s="199" t="n"/>
      <c r="Q3" s="199" t="n"/>
      <c r="R3" t="inlineStr">
        <is>
          <t>days</t>
        </is>
      </c>
      <c r="S3" s="199" t="n">
        <v>18</v>
      </c>
      <c r="T3" s="199">
        <f>S3*210000</f>
        <v/>
      </c>
    </row>
    <row r="4">
      <c r="A4" s="22" t="inlineStr">
        <is>
          <t>Takanini</t>
        </is>
      </c>
      <c r="B4" s="216" t="n">
        <v>9464.93</v>
      </c>
      <c r="C4" s="23" t="n">
        <v>34</v>
      </c>
      <c r="O4" s="199" t="n"/>
      <c r="P4" s="199" t="n"/>
      <c r="Q4" s="199" t="n"/>
      <c r="R4" t="inlineStr">
        <is>
          <t>staturday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16" t="n">
        <v>4688.59</v>
      </c>
      <c r="C5" s="23" t="n">
        <v>28</v>
      </c>
      <c r="O5" s="199" t="n"/>
      <c r="P5" s="199" t="n"/>
      <c r="Q5" s="199" t="n"/>
      <c r="S5" s="199" t="n"/>
      <c r="T5" s="217">
        <f>SUM(T3:T4)</f>
        <v/>
      </c>
    </row>
    <row r="6">
      <c r="A6" s="22" t="inlineStr">
        <is>
          <t>Whangarei</t>
        </is>
      </c>
      <c r="B6" s="216" t="n">
        <v>4189.71</v>
      </c>
      <c r="C6" s="23" t="n">
        <v>19</v>
      </c>
      <c r="O6" s="199" t="n"/>
      <c r="P6" s="199" t="n"/>
      <c r="Q6" s="199" t="n"/>
      <c r="S6" s="199" t="n"/>
      <c r="T6" s="217" t="n"/>
    </row>
    <row r="7">
      <c r="A7" s="22" t="inlineStr">
        <is>
          <t>West Auckland</t>
        </is>
      </c>
      <c r="B7" s="216" t="n">
        <v>2532.69</v>
      </c>
      <c r="C7" s="23" t="n">
        <v>21</v>
      </c>
      <c r="O7" s="199" t="n"/>
      <c r="P7" s="199" t="n"/>
      <c r="Q7" s="199" t="n"/>
      <c r="R7" t="inlineStr">
        <is>
          <t xml:space="preserve">total brokered days </t>
        </is>
      </c>
      <c r="S7" s="199" t="n">
        <v>18</v>
      </c>
      <c r="T7" s="199">
        <f>S7*35000</f>
        <v/>
      </c>
    </row>
    <row r="8">
      <c r="A8" s="22" t="inlineStr">
        <is>
          <t>Penrose</t>
        </is>
      </c>
      <c r="B8" s="216" t="n">
        <v>322.18</v>
      </c>
      <c r="C8" s="23" t="n">
        <v>5</v>
      </c>
      <c r="O8" s="199" t="n"/>
      <c r="P8" s="199" t="n"/>
      <c r="Q8" s="199" t="n"/>
      <c r="S8" s="199" t="n"/>
      <c r="T8" s="199" t="n"/>
    </row>
    <row r="9">
      <c r="A9" s="22" t="inlineStr">
        <is>
          <t>East Tamaki</t>
        </is>
      </c>
      <c r="B9" s="216" t="n">
        <v>3908.04</v>
      </c>
      <c r="C9" s="23" t="n">
        <v>41</v>
      </c>
      <c r="O9" s="199" t="n"/>
      <c r="P9" s="199" t="n"/>
      <c r="Q9" s="199" t="n"/>
      <c r="S9" s="199" t="n"/>
      <c r="T9" s="199" t="n"/>
    </row>
    <row r="10">
      <c r="A10" s="22" t="inlineStr">
        <is>
          <t>Otahuhu</t>
        </is>
      </c>
      <c r="B10" s="216" t="n">
        <v>6085.45</v>
      </c>
      <c r="C10" s="23" t="n">
        <v>45</v>
      </c>
      <c r="O10" s="199" t="n"/>
      <c r="P10" s="199" t="n"/>
      <c r="Q10" s="199" t="n"/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  <c r="AA10" s="6" t="n"/>
    </row>
    <row r="11">
      <c r="A11" s="22" t="inlineStr">
        <is>
          <t>Hamilton</t>
        </is>
      </c>
      <c r="B11" s="216" t="n">
        <v>7436.44</v>
      </c>
      <c r="C11" s="23" t="n">
        <v>44</v>
      </c>
      <c r="O11" s="199" t="n"/>
      <c r="P11" s="199" t="n"/>
      <c r="Q11" s="199" t="n"/>
      <c r="S11" s="199" t="n"/>
      <c r="T11" s="199" t="n"/>
    </row>
    <row r="12">
      <c r="A12" s="22" t="inlineStr">
        <is>
          <t>Christchurch</t>
        </is>
      </c>
      <c r="B12" s="216" t="n">
        <v>0</v>
      </c>
      <c r="C12" s="23" t="n">
        <v>0</v>
      </c>
      <c r="O12" s="199" t="n"/>
      <c r="P12" s="199" t="n"/>
      <c r="Q12" s="199" t="n"/>
      <c r="S12" s="199" t="n"/>
      <c r="T12" s="199" t="n"/>
    </row>
    <row r="13">
      <c r="A13" s="22" t="inlineStr">
        <is>
          <t>Kaiapoi</t>
        </is>
      </c>
      <c r="B13" s="216" t="n">
        <v>678.17</v>
      </c>
      <c r="C13" s="23" t="n">
        <v>7</v>
      </c>
      <c r="O13" s="199" t="n"/>
      <c r="P13" s="199" t="n"/>
      <c r="Q13" s="199" t="n"/>
      <c r="S13" s="199" t="n"/>
      <c r="T13" s="199" t="n"/>
    </row>
    <row r="14">
      <c r="A14" s="22" t="inlineStr">
        <is>
          <t>Wellington</t>
        </is>
      </c>
      <c r="B14" s="216" t="n">
        <v>4271.75</v>
      </c>
      <c r="C14" s="23" t="n">
        <v>15</v>
      </c>
      <c r="O14" s="199" t="n"/>
      <c r="P14" s="199" t="n"/>
      <c r="Q14" s="199" t="n"/>
      <c r="S14" s="199" t="n"/>
      <c r="T14" s="199" t="n"/>
    </row>
    <row r="15">
      <c r="A15" s="22" t="inlineStr">
        <is>
          <t>Levin</t>
        </is>
      </c>
      <c r="B15" s="216" t="n">
        <v>2007.15</v>
      </c>
      <c r="C15" s="23" t="n">
        <v>20</v>
      </c>
      <c r="O15" s="199" t="n"/>
      <c r="P15" s="199" t="n"/>
      <c r="Q15" s="199" t="n"/>
      <c r="S15" s="199" t="n"/>
      <c r="T15" s="199" t="n"/>
    </row>
    <row r="16">
      <c r="A16" s="22" t="inlineStr">
        <is>
          <t>Northshore</t>
        </is>
      </c>
      <c r="B16" s="216" t="n">
        <v>8426.16</v>
      </c>
      <c r="C16" s="23" t="n">
        <v>47</v>
      </c>
      <c r="D16" s="24" t="n"/>
      <c r="O16" s="199" t="n"/>
      <c r="P16" s="199" t="n"/>
      <c r="Q16" s="199" t="n"/>
      <c r="S16" s="199" t="n"/>
      <c r="T16" s="199" t="n"/>
    </row>
    <row r="17">
      <c r="A17" s="22" t="inlineStr">
        <is>
          <t>Blenheim</t>
        </is>
      </c>
      <c r="B17" s="216" t="n">
        <v>0</v>
      </c>
      <c r="C17" s="23" t="n">
        <v>0</v>
      </c>
      <c r="D17" s="24" t="n"/>
      <c r="O17" s="199" t="n"/>
      <c r="P17" s="199" t="n"/>
      <c r="Q17" s="199" t="n"/>
      <c r="S17" s="199" t="n"/>
      <c r="T17" s="199" t="n"/>
    </row>
    <row r="18">
      <c r="A18" s="22" t="inlineStr">
        <is>
          <t>Cromwell</t>
        </is>
      </c>
      <c r="B18" s="216" t="n">
        <v>0</v>
      </c>
      <c r="C18" s="23" t="n">
        <v>0</v>
      </c>
      <c r="D18" s="24" t="n"/>
      <c r="O18" s="199" t="n"/>
      <c r="P18" s="199" t="n"/>
      <c r="Q18" s="199" t="n"/>
      <c r="S18" s="199" t="n"/>
      <c r="T18" s="199" t="n"/>
    </row>
    <row r="19">
      <c r="A19" s="22" t="inlineStr">
        <is>
          <t>Dunedin</t>
        </is>
      </c>
      <c r="B19" s="216" t="n">
        <v>150.86</v>
      </c>
      <c r="C19" s="23" t="n">
        <v>5</v>
      </c>
      <c r="D19" s="25" t="n"/>
      <c r="O19" s="199" t="n"/>
      <c r="P19" s="199" t="n"/>
      <c r="Q19" s="199" t="n"/>
      <c r="S19" s="199" t="n"/>
      <c r="T19" s="199" t="n"/>
    </row>
    <row r="20">
      <c r="A20" s="22" t="inlineStr">
        <is>
          <t>Invercargill</t>
        </is>
      </c>
      <c r="B20" s="216" t="n">
        <v>0</v>
      </c>
      <c r="C20" s="23" t="n">
        <v>0</v>
      </c>
      <c r="D20" s="25" t="n"/>
      <c r="O20" s="199" t="n"/>
      <c r="P20" s="199" t="n"/>
      <c r="Q20" s="199" t="n"/>
      <c r="S20" s="199" t="n"/>
      <c r="T20" s="199" t="n"/>
    </row>
    <row r="21">
      <c r="A21" s="22" t="inlineStr">
        <is>
          <t>Timaru</t>
        </is>
      </c>
      <c r="B21" s="216" t="n">
        <v>0</v>
      </c>
      <c r="C21" s="23" t="n">
        <v>0</v>
      </c>
      <c r="O21" s="199" t="n"/>
      <c r="P21" s="199" t="n"/>
      <c r="Q21" s="199" t="n"/>
      <c r="S21" s="199" t="n"/>
      <c r="T21" s="199" t="n"/>
    </row>
    <row r="22">
      <c r="A22" s="22" t="inlineStr">
        <is>
          <t>Taupo</t>
        </is>
      </c>
      <c r="B22" s="216" t="n">
        <v>0</v>
      </c>
      <c r="C22" s="23" t="n">
        <v>0</v>
      </c>
      <c r="D22" s="25" t="n"/>
      <c r="O22" s="199" t="n"/>
      <c r="P22" s="199" t="n"/>
      <c r="Q22" s="199" t="n"/>
      <c r="S22" s="199" t="n"/>
      <c r="T22" s="199" t="n"/>
    </row>
    <row r="23">
      <c r="A23" s="22" t="inlineStr">
        <is>
          <t>Demo Yard</t>
        </is>
      </c>
      <c r="B23" s="216" t="n">
        <v>0</v>
      </c>
      <c r="C23" s="23" t="n">
        <v>0</v>
      </c>
      <c r="O23" s="199" t="n"/>
      <c r="P23" s="199" t="n"/>
      <c r="Q23" s="199" t="n"/>
      <c r="S23" s="199" t="n"/>
      <c r="T23" s="199" t="n"/>
    </row>
    <row r="24" ht="15" customHeight="1" thickBot="1">
      <c r="A24" s="19" t="inlineStr">
        <is>
          <t>Total company daily intake</t>
        </is>
      </c>
      <c r="B24" s="218">
        <f>SUM(B4:B23)</f>
        <v/>
      </c>
      <c r="C24" s="26">
        <f>SUM(C4:C23)</f>
        <v/>
      </c>
      <c r="O24" s="199" t="n"/>
      <c r="P24" s="199" t="n"/>
      <c r="Q24" s="199" t="n"/>
      <c r="S24" s="199" t="n"/>
      <c r="T24" s="199" t="n"/>
    </row>
    <row r="25">
      <c r="B25" s="18" t="n"/>
      <c r="C25" s="18" t="n"/>
      <c r="O25" s="199" t="n"/>
      <c r="P25" s="199" t="n"/>
      <c r="Q25" s="199" t="n"/>
      <c r="S25" s="199" t="n"/>
      <c r="T25" s="199" t="n"/>
    </row>
    <row r="26">
      <c r="A26" s="2" t="inlineStr">
        <is>
          <t>Total Daily Purchases</t>
        </is>
      </c>
      <c r="B26" s="27" t="n"/>
      <c r="C26" s="28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148.5</v>
      </c>
      <c r="O26" s="199" t="n"/>
      <c r="P26" s="199" t="n"/>
      <c r="Q26" s="199" t="n"/>
      <c r="S26" s="199" t="n"/>
      <c r="T26" s="199" t="n"/>
    </row>
    <row r="27">
      <c r="A27" s="2" t="inlineStr">
        <is>
          <t xml:space="preserve">Daily Projected Purchases </t>
        </is>
      </c>
      <c r="B27" s="27" t="n"/>
      <c r="C27" s="28" t="n">
        <v>70000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38050.98</v>
      </c>
      <c r="O27" s="199" t="n"/>
      <c r="P27" s="199" t="n"/>
      <c r="Q27" s="199" t="n"/>
      <c r="S27" s="199" t="n"/>
      <c r="T27" s="199" t="n"/>
    </row>
    <row r="28" ht="15" customHeight="1" thickBot="1">
      <c r="B28" s="18" t="n"/>
      <c r="C28" s="33">
        <f>SUM(C26-C27)</f>
        <v/>
      </c>
      <c r="J28" s="199" t="n"/>
      <c r="M28" s="199" t="n"/>
      <c r="O28" s="199" t="n"/>
      <c r="P28" s="199" t="n"/>
      <c r="Q28" s="199" t="n"/>
      <c r="S28" s="199" t="n"/>
      <c r="T28" s="199" t="n"/>
    </row>
    <row r="29" ht="15" customHeight="1" thickTop="1">
      <c r="B29" s="1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  <c r="O29" s="199" t="n"/>
      <c r="P29" s="199" t="n"/>
      <c r="Q29" s="199" t="n"/>
      <c r="S29" s="199" t="n"/>
      <c r="T29" s="199" t="n"/>
    </row>
    <row r="30">
      <c r="A30" s="3" t="inlineStr">
        <is>
          <t xml:space="preserve">Total Purchases MTD </t>
        </is>
      </c>
      <c r="B30" s="31" t="n"/>
      <c r="C30" s="32" t="n">
        <v>4205909.95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  <c r="M30" s="220" t="n"/>
      <c r="O30" s="199" t="n"/>
      <c r="P30" s="199" t="n"/>
      <c r="Q30" s="199" t="n"/>
      <c r="S30" s="199" t="n"/>
      <c r="T30" s="199" t="n"/>
    </row>
    <row r="31">
      <c r="A31" s="3" t="inlineStr">
        <is>
          <t xml:space="preserve">Projected Total Purchases MTD </t>
        </is>
      </c>
      <c r="B31" s="31" t="n"/>
      <c r="C31" s="32">
        <f>210000+210000+210000+70000+210000+210000+210000+210000+210000+70000+210000+210000+210000+210000+210000+70000+210000+210000+210000+210000+210000+70000</f>
        <v/>
      </c>
      <c r="J31" s="199" t="n"/>
      <c r="O31" s="199" t="n"/>
      <c r="P31" s="199" t="n"/>
      <c r="Q31" s="199" t="n"/>
      <c r="S31" s="199" t="n"/>
      <c r="T31" s="199" t="n"/>
    </row>
    <row r="32" ht="15" customHeight="1" thickBot="1">
      <c r="B32" s="1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  <c r="O32" s="199" t="n"/>
      <c r="P32" s="199" t="n"/>
      <c r="Q32" s="199" t="n"/>
      <c r="S32" s="199" t="n"/>
      <c r="T32" s="199" t="n"/>
    </row>
    <row r="33" ht="15" customHeight="1" thickTop="1">
      <c r="B33" s="1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  <c r="O33" s="199" t="n"/>
      <c r="P33" s="199" t="n"/>
      <c r="Q33" s="199" t="n"/>
      <c r="S33" s="199" t="n"/>
      <c r="T33" s="199" t="n"/>
    </row>
    <row r="34">
      <c r="A34" s="36" t="inlineStr">
        <is>
          <t xml:space="preserve">Total Brokered Purchases MTD </t>
        </is>
      </c>
      <c r="B34" s="37" t="n"/>
      <c r="C34" s="38" t="n">
        <v>269062.76</v>
      </c>
      <c r="J34" s="199" t="n"/>
      <c r="O34" s="199" t="n"/>
      <c r="P34" s="199" t="n"/>
      <c r="Q34" s="199" t="n"/>
      <c r="S34" s="199" t="n"/>
      <c r="T34" s="199" t="n"/>
    </row>
    <row r="35">
      <c r="A35" s="36" t="inlineStr">
        <is>
          <t xml:space="preserve">Projected Total Brokered Purchases MTD </t>
        </is>
      </c>
      <c r="B35" s="37" t="n"/>
      <c r="C35" s="38">
        <f>18*35000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  <c r="O35" s="199" t="n"/>
      <c r="P35" s="199" t="n"/>
      <c r="Q35" s="199" t="n"/>
      <c r="S35" s="199" t="n"/>
      <c r="T35" s="199" t="n"/>
    </row>
    <row r="36" ht="15" customHeight="1" thickBot="1">
      <c r="B36" s="1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  <c r="O36" s="199" t="n"/>
      <c r="P36" s="199" t="n"/>
      <c r="Q36" s="199" t="n"/>
      <c r="S36" s="199" t="n"/>
      <c r="T36" s="199" t="n"/>
    </row>
    <row r="37" ht="15" customHeight="1" thickTop="1">
      <c r="B37" s="18" t="n"/>
      <c r="C37" s="35" t="n"/>
      <c r="J37" s="199" t="n"/>
      <c r="O37" s="199" t="n"/>
      <c r="P37" s="199" t="n"/>
      <c r="Q37" s="199" t="n"/>
      <c r="S37" s="199" t="n"/>
      <c r="T37" s="199" t="n"/>
    </row>
    <row r="38">
      <c r="A38" s="40" t="inlineStr">
        <is>
          <t xml:space="preserve">Combined Total Purchases MTD </t>
        </is>
      </c>
      <c r="B38" s="41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285.31</v>
      </c>
      <c r="O38" s="199" t="n"/>
      <c r="P38" s="199" t="n"/>
      <c r="Q38" s="199" t="n"/>
      <c r="S38" s="199" t="n"/>
      <c r="T38" s="199" t="n"/>
    </row>
    <row r="39">
      <c r="A39" s="40" t="inlineStr">
        <is>
          <t xml:space="preserve">Combined Projected Total Purchases MTD </t>
        </is>
      </c>
      <c r="B39" s="41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8517.370000000001</v>
      </c>
      <c r="O39" s="199" t="n"/>
      <c r="P39" s="199" t="n"/>
      <c r="Q39" s="199" t="n"/>
      <c r="S39" s="199" t="n"/>
      <c r="T39" s="199" t="n"/>
    </row>
    <row r="40" ht="15" customHeight="1" thickBot="1">
      <c r="B40" s="18" t="n"/>
      <c r="C40" s="33">
        <f>SUM(C38-C39)</f>
        <v/>
      </c>
      <c r="J40" s="199" t="n"/>
      <c r="O40" s="199" t="n"/>
      <c r="P40" s="199" t="n"/>
      <c r="Q40" s="199" t="n"/>
      <c r="S40" s="199" t="n"/>
      <c r="T40" s="199" t="n"/>
    </row>
    <row r="41" ht="15" customHeight="1" thickTop="1">
      <c r="B41" s="1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22.28</v>
      </c>
      <c r="O41" s="199" t="n"/>
      <c r="P41" s="199" t="n"/>
      <c r="Q41" s="199" t="n"/>
      <c r="S41" s="199" t="n"/>
      <c r="T41" s="199" t="n"/>
    </row>
    <row r="42">
      <c r="A42" s="6" t="inlineStr">
        <is>
          <t xml:space="preserve">Total Suppliers MTD </t>
        </is>
      </c>
      <c r="B42" s="44" t="n"/>
      <c r="C42" s="224" t="n">
        <v>10211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5707.86</v>
      </c>
      <c r="O42" s="199" t="n"/>
      <c r="P42" s="199" t="n"/>
      <c r="Q42" s="199" t="n"/>
      <c r="S42" s="199" t="n"/>
      <c r="T42" s="199" t="n"/>
    </row>
    <row r="43">
      <c r="B43" s="18" t="n"/>
      <c r="C43" s="18" t="n"/>
      <c r="O43" s="199" t="n"/>
      <c r="P43" s="199" t="n"/>
      <c r="Q43" s="199" t="n"/>
      <c r="S43" s="199" t="n"/>
      <c r="T43" s="199" t="n"/>
    </row>
    <row r="44">
      <c r="A44" s="7" t="inlineStr">
        <is>
          <t xml:space="preserve">Total Sales MTD </t>
        </is>
      </c>
      <c r="B44" s="45" t="n"/>
      <c r="C44" s="225" t="n">
        <v>5164132.1</v>
      </c>
      <c r="O44" s="199" t="n"/>
      <c r="P44" s="199" t="n"/>
      <c r="Q44" s="199" t="n"/>
      <c r="S44" s="199" t="n"/>
      <c r="T44" s="199" t="n"/>
    </row>
    <row r="45">
      <c r="B45" s="18" t="n"/>
      <c r="C45" s="18" t="n"/>
      <c r="O45" s="199" t="n"/>
      <c r="P45" s="199" t="n"/>
      <c r="Q45" s="199" t="n"/>
      <c r="S45" s="199" t="n"/>
      <c r="T45" s="199" t="n"/>
    </row>
  </sheetData>
  <pageMargins left="0.7" right="0.7" top="0.75" bottom="0.75" header="0.3" footer="0.3"/>
  <drawing r:id="rId1"/>
</worksheet>
</file>

<file path=xl/worksheets/sheet40.xml><?xml version="1.0" encoding="utf-8"?>
<worksheet xmlns:r="http://schemas.openxmlformats.org/officeDocument/2006/relationships" xmlns="http://schemas.openxmlformats.org/spreadsheetml/2006/main">
  <sheetPr codeName="Sheet40">
    <outlinePr summaryBelow="1" summaryRight="1"/>
    <pageSetUpPr/>
  </sheetPr>
  <dimension ref="A1:T45"/>
  <sheetViews>
    <sheetView topLeftCell="B22" zoomScale="80" zoomScaleNormal="80" workbookViewId="0">
      <selection activeCell="D31" sqref="D31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45303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5</v>
      </c>
      <c r="T3" s="199">
        <f>S3*210000</f>
        <v/>
      </c>
    </row>
    <row r="4">
      <c r="A4" s="22" t="inlineStr">
        <is>
          <t>Takanini</t>
        </is>
      </c>
      <c r="B4" s="264" t="n">
        <v>18367.83</v>
      </c>
      <c r="C4" s="23" t="n">
        <v>21</v>
      </c>
      <c r="J4" s="199" t="n"/>
      <c r="R4" t="inlineStr">
        <is>
          <t>staturday</t>
        </is>
      </c>
      <c r="S4" s="199" t="n">
        <v>0</v>
      </c>
      <c r="T4" s="199">
        <f>S4*70000</f>
        <v/>
      </c>
    </row>
    <row r="5">
      <c r="A5" s="22" t="inlineStr">
        <is>
          <t>Kamo</t>
        </is>
      </c>
      <c r="B5" s="264" t="n">
        <v>7998.82</v>
      </c>
      <c r="C5" s="23" t="n">
        <v>53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6043.01</v>
      </c>
      <c r="C6" s="23" t="n">
        <v>54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9633.6</v>
      </c>
      <c r="C7" s="23" t="n">
        <v>46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23959.29</v>
      </c>
      <c r="C8" s="23" t="n">
        <v>27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4156.61</v>
      </c>
      <c r="C9" s="23" t="n">
        <v>61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3646.13</v>
      </c>
      <c r="C10" s="23" t="n">
        <v>40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11239.16</v>
      </c>
      <c r="C11" s="23" t="n">
        <v>63</v>
      </c>
      <c r="J11" s="199" t="n"/>
    </row>
    <row r="12">
      <c r="A12" s="22" t="inlineStr">
        <is>
          <t>Christchurch</t>
        </is>
      </c>
      <c r="B12" s="264" t="n">
        <v>26771.8</v>
      </c>
      <c r="C12" s="23" t="n">
        <v>17</v>
      </c>
      <c r="J12" s="199" t="n"/>
    </row>
    <row r="13">
      <c r="A13" s="22" t="inlineStr">
        <is>
          <t>Kaiapoi</t>
        </is>
      </c>
      <c r="B13" s="264" t="n">
        <v>1359.47</v>
      </c>
      <c r="C13" s="23" t="n">
        <v>11</v>
      </c>
      <c r="J13" s="199" t="n"/>
    </row>
    <row r="14">
      <c r="A14" s="22" t="inlineStr">
        <is>
          <t>Wellington</t>
        </is>
      </c>
      <c r="B14" s="264" t="n">
        <v>8921.07</v>
      </c>
      <c r="C14" s="23" t="n">
        <v>23</v>
      </c>
      <c r="J14" s="199" t="n"/>
    </row>
    <row r="15">
      <c r="A15" s="22" t="inlineStr">
        <is>
          <t>Levin</t>
        </is>
      </c>
      <c r="B15" s="264" t="n">
        <v>3787.27</v>
      </c>
      <c r="C15" s="23" t="n">
        <v>34</v>
      </c>
      <c r="J15" s="199" t="n"/>
    </row>
    <row r="16">
      <c r="A16" s="22" t="inlineStr">
        <is>
          <t>Northshore</t>
        </is>
      </c>
      <c r="B16" s="264" t="n">
        <v>6743.76</v>
      </c>
      <c r="C16" s="23" t="n">
        <v>60</v>
      </c>
      <c r="D16" s="24" t="n"/>
      <c r="J16" s="199" t="n"/>
    </row>
    <row r="17">
      <c r="A17" s="22" t="inlineStr">
        <is>
          <t>Blenheim</t>
        </is>
      </c>
      <c r="B17" s="264" t="n">
        <v>756.0599999999999</v>
      </c>
      <c r="C17" s="23" t="n">
        <v>19</v>
      </c>
      <c r="D17" s="24" t="n"/>
      <c r="J17" s="199" t="n"/>
    </row>
    <row r="18">
      <c r="A18" s="22" t="inlineStr">
        <is>
          <t>Cromwell</t>
        </is>
      </c>
      <c r="B18" s="264" t="n">
        <v>1343.71</v>
      </c>
      <c r="C18" s="23" t="n">
        <v>7</v>
      </c>
      <c r="D18" s="24" t="n"/>
      <c r="J18" s="199" t="n"/>
    </row>
    <row r="19">
      <c r="A19" s="22" t="inlineStr">
        <is>
          <t>Dunedin</t>
        </is>
      </c>
      <c r="B19" s="264" t="n">
        <v>2953.76</v>
      </c>
      <c r="C19" s="23" t="n">
        <v>17</v>
      </c>
      <c r="D19" s="25" t="n"/>
      <c r="J19" s="199" t="n"/>
    </row>
    <row r="20">
      <c r="A20" s="22" t="inlineStr">
        <is>
          <t>Invercargill</t>
        </is>
      </c>
      <c r="B20" s="264" t="n">
        <v>5315.47</v>
      </c>
      <c r="C20" s="23" t="n">
        <v>19</v>
      </c>
      <c r="D20" s="25" t="n"/>
      <c r="J20" s="199" t="n"/>
    </row>
    <row r="21">
      <c r="A21" s="22" t="inlineStr">
        <is>
          <t>Timaru</t>
        </is>
      </c>
      <c r="B21" s="264" t="n">
        <v>2531.62</v>
      </c>
      <c r="C21" s="23" t="n">
        <v>13</v>
      </c>
      <c r="J21" s="199" t="n"/>
    </row>
    <row r="22">
      <c r="A22" s="22" t="inlineStr">
        <is>
          <t>Taupo</t>
        </is>
      </c>
      <c r="B22" s="264" t="n">
        <v>481.3</v>
      </c>
      <c r="C22" s="23" t="n">
        <v>6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1550.77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6459.19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839752.4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/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125547.09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395.88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2449.16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232.62</v>
      </c>
    </row>
    <row r="42">
      <c r="A42" s="6" t="inlineStr">
        <is>
          <t xml:space="preserve">Total Suppliers MTD </t>
        </is>
      </c>
      <c r="B42" s="236" t="n"/>
      <c r="C42" s="224" t="n">
        <v>3260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968.88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693533.2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41.xml><?xml version="1.0" encoding="utf-8"?>
<worksheet xmlns:r="http://schemas.openxmlformats.org/officeDocument/2006/relationships" xmlns="http://schemas.openxmlformats.org/spreadsheetml/2006/main">
  <sheetPr codeName="Sheet41">
    <outlinePr summaryBelow="1" summaryRight="1"/>
    <pageSetUpPr/>
  </sheetPr>
  <dimension ref="A1:T45"/>
  <sheetViews>
    <sheetView topLeftCell="C15" zoomScale="80" zoomScaleNormal="80" workbookViewId="0">
      <selection activeCell="G58" sqref="G58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45304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5</v>
      </c>
      <c r="T3" s="199">
        <f>S3*210000</f>
        <v/>
      </c>
    </row>
    <row r="4">
      <c r="A4" s="22" t="inlineStr">
        <is>
          <t>Takanini</t>
        </is>
      </c>
      <c r="B4" s="264" t="n">
        <v>0</v>
      </c>
      <c r="C4" s="23" t="n">
        <v>0</v>
      </c>
      <c r="J4" s="199" t="n"/>
      <c r="R4" t="inlineStr">
        <is>
          <t>staturday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64" t="n">
        <v>9114.08</v>
      </c>
      <c r="C5" s="23" t="n">
        <v>35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3336.19</v>
      </c>
      <c r="C6" s="23" t="n">
        <v>26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5009.22</v>
      </c>
      <c r="C7" s="23" t="n">
        <v>16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144.39</v>
      </c>
      <c r="C8" s="23" t="n">
        <v>3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3368.95</v>
      </c>
      <c r="C9" s="23" t="n">
        <v>30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7573.89</v>
      </c>
      <c r="C10" s="23" t="n">
        <v>64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4260.49</v>
      </c>
      <c r="C11" s="23" t="n">
        <v>43</v>
      </c>
      <c r="J11" s="199" t="n"/>
    </row>
    <row r="12">
      <c r="A12" s="22" t="inlineStr">
        <is>
          <t>Christchurch</t>
        </is>
      </c>
      <c r="B12" s="264" t="n">
        <v>0</v>
      </c>
      <c r="C12" s="23" t="n">
        <v>0</v>
      </c>
      <c r="J12" s="199" t="n"/>
    </row>
    <row r="13">
      <c r="A13" s="22" t="inlineStr">
        <is>
          <t>Kaiapoi</t>
        </is>
      </c>
      <c r="B13" s="264" t="n">
        <v>984.8200000000001</v>
      </c>
      <c r="C13" s="23" t="n">
        <v>13</v>
      </c>
      <c r="J13" s="199" t="n"/>
    </row>
    <row r="14">
      <c r="A14" s="22" t="inlineStr">
        <is>
          <t>Wellington</t>
        </is>
      </c>
      <c r="B14" s="264" t="n">
        <v>6952.3</v>
      </c>
      <c r="C14" s="23" t="n">
        <v>25</v>
      </c>
      <c r="J14" s="199" t="n"/>
    </row>
    <row r="15">
      <c r="A15" s="22" t="inlineStr">
        <is>
          <t>Levin</t>
        </is>
      </c>
      <c r="B15" s="264" t="n">
        <v>1461.25</v>
      </c>
      <c r="C15" s="23" t="n">
        <v>14</v>
      </c>
      <c r="J15" s="199" t="n"/>
    </row>
    <row r="16">
      <c r="A16" s="22" t="inlineStr">
        <is>
          <t>Northshore</t>
        </is>
      </c>
      <c r="B16" s="264" t="n">
        <v>5131.41</v>
      </c>
      <c r="C16" s="23" t="n">
        <v>37</v>
      </c>
      <c r="D16" s="24" t="n"/>
      <c r="J16" s="199" t="n"/>
    </row>
    <row r="17">
      <c r="A17" s="22" t="inlineStr">
        <is>
          <t>Blenheim</t>
        </is>
      </c>
      <c r="B17" s="264" t="n">
        <v>0</v>
      </c>
      <c r="C17" s="23" t="n">
        <v>0</v>
      </c>
      <c r="D17" s="24" t="n"/>
      <c r="J17" s="199" t="n"/>
    </row>
    <row r="18">
      <c r="A18" s="22" t="inlineStr">
        <is>
          <t>Cromwell</t>
        </is>
      </c>
      <c r="B18" s="264" t="n">
        <v>0</v>
      </c>
      <c r="C18" s="23" t="n">
        <v>0</v>
      </c>
      <c r="D18" s="24" t="n"/>
      <c r="J18" s="199" t="n"/>
    </row>
    <row r="19">
      <c r="A19" s="22" t="inlineStr">
        <is>
          <t>Dunedin</t>
        </is>
      </c>
      <c r="B19" s="264" t="n">
        <v>1001.73</v>
      </c>
      <c r="C19" s="23" t="n">
        <v>7</v>
      </c>
      <c r="D19" s="25" t="n"/>
      <c r="J19" s="199" t="n"/>
    </row>
    <row r="20">
      <c r="A20" s="22" t="inlineStr">
        <is>
          <t>Invercargill</t>
        </is>
      </c>
      <c r="B20" s="264" t="n">
        <v>0</v>
      </c>
      <c r="C20" s="23" t="n">
        <v>0</v>
      </c>
      <c r="D20" s="25" t="n"/>
      <c r="J20" s="199" t="n"/>
    </row>
    <row r="21">
      <c r="A21" s="22" t="inlineStr">
        <is>
          <t>Timaru</t>
        </is>
      </c>
      <c r="B21" s="264" t="n">
        <v>0</v>
      </c>
      <c r="C21" s="23" t="n">
        <v>0</v>
      </c>
      <c r="J21" s="199" t="n"/>
    </row>
    <row r="22">
      <c r="A22" s="22" t="inlineStr">
        <is>
          <t>Taupo</t>
        </is>
      </c>
      <c r="B22" s="264" t="n">
        <v>0</v>
      </c>
      <c r="C22" s="23" t="n">
        <v>0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/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6459.19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886530.22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/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125547.09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250.65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2699.81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/>
    </row>
    <row r="42">
      <c r="A42" s="6" t="inlineStr">
        <is>
          <t xml:space="preserve">Total Suppliers MTD </t>
        </is>
      </c>
      <c r="B42" s="236" t="n"/>
      <c r="C42" s="224" t="n">
        <v>3573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968.88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693533.2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42.xml><?xml version="1.0" encoding="utf-8"?>
<worksheet xmlns:r="http://schemas.openxmlformats.org/officeDocument/2006/relationships" xmlns="http://schemas.openxmlformats.org/spreadsheetml/2006/main">
  <sheetPr codeName="Sheet42">
    <outlinePr summaryBelow="1" summaryRight="1"/>
    <pageSetUpPr/>
  </sheetPr>
  <dimension ref="A1:AF44"/>
  <sheetViews>
    <sheetView topLeftCell="B1" zoomScale="70" zoomScaleNormal="70" workbookViewId="0">
      <selection activeCell="D33" sqref="D33"/>
    </sheetView>
  </sheetViews>
  <sheetFormatPr baseColWidth="8" defaultRowHeight="14.5"/>
  <cols>
    <col width="42" customWidth="1" min="1" max="1"/>
    <col width="34.54296875" customWidth="1" style="250" min="2" max="2"/>
    <col width="22" customWidth="1" style="250" min="3" max="3"/>
    <col width="18.6328125" customWidth="1" min="4" max="4"/>
    <col width="26.54296875" customWidth="1" min="5" max="5"/>
    <col width="25.90625" customWidth="1" min="6" max="6"/>
    <col width="14.453125" customWidth="1" min="12" max="12"/>
    <col width="15" customWidth="1" style="199" min="16" max="16"/>
    <col width="20.36328125" customWidth="1" min="26" max="26"/>
    <col width="14.54296875" customWidth="1" min="28" max="28"/>
  </cols>
  <sheetData>
    <row r="1">
      <c r="A1" s="16" t="inlineStr">
        <is>
          <t xml:space="preserve">Total Company Daily Intake </t>
        </is>
      </c>
      <c r="B1" s="251" t="inlineStr">
        <is>
          <t>15-Jan-2024</t>
        </is>
      </c>
      <c r="C1" s="252" t="n"/>
      <c r="D1" s="18" t="n"/>
      <c r="E1" s="18" t="n"/>
      <c r="F1" s="18" t="n"/>
    </row>
    <row r="2">
      <c r="B2" s="252" t="n"/>
      <c r="C2" s="252" t="n"/>
      <c r="D2" s="18" t="n"/>
      <c r="E2" s="18" t="n"/>
      <c r="F2" s="18" t="n"/>
    </row>
    <row r="3">
      <c r="A3" s="19" t="inlineStr">
        <is>
          <t>Branch</t>
        </is>
      </c>
      <c r="B3" s="253" t="inlineStr">
        <is>
          <t>Daily purchases incl. GST</t>
        </is>
      </c>
      <c r="C3" s="253" t="inlineStr">
        <is>
          <t>MTD Purchase</t>
        </is>
      </c>
      <c r="D3" s="20" t="inlineStr">
        <is>
          <t xml:space="preserve">MTD Sales </t>
        </is>
      </c>
      <c r="E3" s="20" t="inlineStr">
        <is>
          <t>Daily no. of Customers</t>
        </is>
      </c>
      <c r="F3" s="20" t="inlineStr">
        <is>
          <t>MTD no. of Customers</t>
        </is>
      </c>
      <c r="G3" s="21" t="n"/>
      <c r="X3" t="inlineStr">
        <is>
          <t>days</t>
        </is>
      </c>
      <c r="Y3" s="199" t="n">
        <v>6</v>
      </c>
      <c r="Z3" s="199">
        <f>Y3*210000</f>
        <v/>
      </c>
    </row>
    <row r="4">
      <c r="A4" s="22" t="inlineStr">
        <is>
          <t>Takanini</t>
        </is>
      </c>
      <c r="B4" s="239" t="n">
        <v>91382.32000000001</v>
      </c>
      <c r="C4" s="239" t="n">
        <v>431550.97</v>
      </c>
      <c r="D4" s="239" t="n">
        <v>321532.8700000001</v>
      </c>
      <c r="E4" s="23" t="n">
        <v>74</v>
      </c>
      <c r="F4" s="23" t="n">
        <v>375</v>
      </c>
      <c r="L4" s="111" t="n"/>
      <c r="X4" t="inlineStr">
        <is>
          <t>staturday</t>
        </is>
      </c>
      <c r="Y4" s="199" t="n">
        <v>1</v>
      </c>
      <c r="Z4" s="199">
        <f>Y4*70000</f>
        <v/>
      </c>
    </row>
    <row r="5">
      <c r="A5" s="22" t="inlineStr">
        <is>
          <t>Kamo</t>
        </is>
      </c>
      <c r="B5" s="239" t="n">
        <v>2976.81</v>
      </c>
      <c r="C5" s="239" t="n">
        <v>70579.45</v>
      </c>
      <c r="D5" s="239" t="n">
        <v>65813.89999999999</v>
      </c>
      <c r="E5" s="23" t="n">
        <v>37</v>
      </c>
      <c r="F5" s="23" t="n">
        <v>371</v>
      </c>
      <c r="L5" s="111" t="n"/>
      <c r="Y5" s="199" t="n"/>
      <c r="Z5" s="217">
        <f>SUM(Z3:Z4)</f>
        <v/>
      </c>
    </row>
    <row r="6">
      <c r="A6" s="22" t="inlineStr">
        <is>
          <t>Whangarei</t>
        </is>
      </c>
      <c r="B6" s="239" t="n">
        <v>4762.67</v>
      </c>
      <c r="C6" s="239" t="n">
        <v>45906.64</v>
      </c>
      <c r="D6" s="239" t="n">
        <v>11040</v>
      </c>
      <c r="E6" s="23" t="n">
        <v>45</v>
      </c>
      <c r="F6" s="23" t="n">
        <v>375</v>
      </c>
      <c r="L6" s="111" t="n"/>
      <c r="Y6" s="199" t="n"/>
      <c r="Z6" s="217" t="n"/>
    </row>
    <row r="7">
      <c r="A7" s="22" t="inlineStr">
        <is>
          <t>West Auckland</t>
        </is>
      </c>
      <c r="B7" s="239" t="n">
        <v>7629.06</v>
      </c>
      <c r="C7" s="239" t="n">
        <v>66412.36</v>
      </c>
      <c r="D7" s="239" t="n">
        <v>14308.26</v>
      </c>
      <c r="E7" s="23" t="n">
        <v>38</v>
      </c>
      <c r="F7" s="23" t="n">
        <v>273</v>
      </c>
      <c r="L7" s="111" t="n"/>
      <c r="X7" t="inlineStr">
        <is>
          <t xml:space="preserve">total brokered days </t>
        </is>
      </c>
      <c r="Y7" s="199">
        <f>Y3</f>
        <v/>
      </c>
      <c r="Z7" s="199">
        <f>Y7*35000</f>
        <v/>
      </c>
    </row>
    <row r="8">
      <c r="A8" s="22" t="inlineStr">
        <is>
          <t>Penrose</t>
        </is>
      </c>
      <c r="B8" s="239" t="n">
        <v>3603.7</v>
      </c>
      <c r="C8" s="239" t="n">
        <v>98697.71000000001</v>
      </c>
      <c r="D8" s="239" t="n">
        <v>5158.23</v>
      </c>
      <c r="E8" s="23" t="n">
        <v>21</v>
      </c>
      <c r="F8" s="23" t="n">
        <v>152</v>
      </c>
      <c r="L8" s="111" t="n"/>
      <c r="Y8" s="199" t="n"/>
      <c r="Z8" s="199" t="n"/>
    </row>
    <row r="9">
      <c r="A9" s="22" t="inlineStr">
        <is>
          <t>East Tamaki</t>
        </is>
      </c>
      <c r="B9" s="239" t="n">
        <v>2502.34</v>
      </c>
      <c r="C9" s="239" t="n">
        <v>36153.87</v>
      </c>
      <c r="D9" s="239" t="n">
        <v>5634.22</v>
      </c>
      <c r="E9" s="23" t="n">
        <v>46</v>
      </c>
      <c r="F9" s="23" t="n">
        <v>351</v>
      </c>
      <c r="L9" s="111" t="n"/>
      <c r="Y9" s="199" t="n"/>
      <c r="Z9" s="199" t="n"/>
    </row>
    <row r="10">
      <c r="A10" s="22" t="inlineStr">
        <is>
          <t>Otahuhu</t>
        </is>
      </c>
      <c r="B10" s="239" t="n">
        <v>2627.71</v>
      </c>
      <c r="C10" s="239" t="n">
        <v>39640.19</v>
      </c>
      <c r="D10" s="239" t="n">
        <v>0</v>
      </c>
      <c r="E10" s="23" t="n">
        <v>27</v>
      </c>
      <c r="F10" s="23" t="n">
        <v>293</v>
      </c>
      <c r="L10" s="111" t="n"/>
      <c r="Y10" s="214" t="inlineStr">
        <is>
          <t>For Saturday's always use $70000 as Daily Projected Purchases and rest of the week $210000</t>
        </is>
      </c>
      <c r="Z10" s="214" t="n"/>
      <c r="AA10" s="6" t="n"/>
      <c r="AB10" s="6" t="n"/>
      <c r="AC10" s="6" t="n"/>
      <c r="AD10" s="6" t="n"/>
      <c r="AE10" s="6" t="n"/>
      <c r="AF10" s="6" t="n"/>
    </row>
    <row r="11">
      <c r="A11" s="22" t="inlineStr">
        <is>
          <t>Hamilton</t>
        </is>
      </c>
      <c r="B11" s="239" t="n">
        <v>11723.29</v>
      </c>
      <c r="C11" s="239" t="n">
        <v>72277.07000000001</v>
      </c>
      <c r="D11" s="239" t="n">
        <v>2306.06</v>
      </c>
      <c r="E11" s="23" t="n">
        <v>33</v>
      </c>
      <c r="F11" s="23" t="n">
        <v>382</v>
      </c>
      <c r="L11" s="111" t="n"/>
    </row>
    <row r="12">
      <c r="A12" s="22" t="inlineStr">
        <is>
          <t>Christchurch</t>
        </is>
      </c>
      <c r="B12" s="239" t="n">
        <v>9399.25</v>
      </c>
      <c r="C12" s="239" t="n">
        <v>58932.67</v>
      </c>
      <c r="D12" s="239" t="n">
        <v>39476.60000000001</v>
      </c>
      <c r="E12" s="23" t="n">
        <v>16</v>
      </c>
      <c r="F12" s="23" t="n">
        <v>92</v>
      </c>
      <c r="L12" s="111" t="n"/>
    </row>
    <row r="13">
      <c r="A13" s="22" t="inlineStr">
        <is>
          <t>Kaiapoi</t>
        </is>
      </c>
      <c r="B13" s="239" t="n">
        <v>2079.91</v>
      </c>
      <c r="C13" s="239" t="n">
        <v>12250.9</v>
      </c>
      <c r="D13" s="239" t="n">
        <v>15641.6</v>
      </c>
      <c r="E13" s="23" t="n">
        <v>15</v>
      </c>
      <c r="F13" s="23" t="n">
        <v>142</v>
      </c>
      <c r="L13" s="111" t="n"/>
    </row>
    <row r="14">
      <c r="A14" s="22" t="inlineStr">
        <is>
          <t>Wellington</t>
        </is>
      </c>
      <c r="B14" s="239" t="n">
        <v>3249.82</v>
      </c>
      <c r="C14" s="239" t="n">
        <v>31679.67</v>
      </c>
      <c r="D14" s="239" t="n">
        <v>20386.35000000001</v>
      </c>
      <c r="E14" s="23" t="n">
        <v>19</v>
      </c>
      <c r="F14" s="23" t="n">
        <v>154</v>
      </c>
      <c r="L14" s="111" t="n"/>
    </row>
    <row r="15">
      <c r="A15" s="22" t="inlineStr">
        <is>
          <t>Levin</t>
        </is>
      </c>
      <c r="B15" s="239" t="n">
        <v>1398.76</v>
      </c>
      <c r="C15" s="239" t="n">
        <v>23924.39</v>
      </c>
      <c r="D15" s="239" t="n">
        <v>10229.2</v>
      </c>
      <c r="E15" s="23" t="n">
        <v>21</v>
      </c>
      <c r="F15" s="23" t="n">
        <v>194</v>
      </c>
      <c r="L15" s="111" t="n"/>
    </row>
    <row r="16">
      <c r="A16" s="22" t="inlineStr">
        <is>
          <t>North Shore</t>
        </is>
      </c>
      <c r="B16" s="239" t="n">
        <v>7218.37</v>
      </c>
      <c r="C16" s="239" t="n">
        <v>64134.14</v>
      </c>
      <c r="D16" s="239" t="n">
        <v>26539.36</v>
      </c>
      <c r="E16" s="23" t="n">
        <v>62</v>
      </c>
      <c r="F16" s="23" t="n">
        <v>444</v>
      </c>
      <c r="G16" s="24" t="n"/>
      <c r="L16" s="112" t="n"/>
    </row>
    <row r="17">
      <c r="A17" s="22" t="inlineStr">
        <is>
          <t>Blenheim</t>
        </is>
      </c>
      <c r="B17" s="239" t="n">
        <v>1183.51</v>
      </c>
      <c r="C17" s="239" t="n">
        <v>30479.13</v>
      </c>
      <c r="D17" s="239" t="n">
        <v>296.58</v>
      </c>
      <c r="E17" s="23" t="n">
        <v>15</v>
      </c>
      <c r="F17" s="23" t="n">
        <v>121</v>
      </c>
      <c r="G17" s="24" t="n"/>
      <c r="L17" s="111" t="n"/>
    </row>
    <row r="18">
      <c r="A18" s="22" t="inlineStr">
        <is>
          <t>Cromwell</t>
        </is>
      </c>
      <c r="B18" s="239" t="n">
        <v>3379.53</v>
      </c>
      <c r="C18" s="239" t="n">
        <v>11067.42</v>
      </c>
      <c r="D18" s="239" t="n">
        <v>0</v>
      </c>
      <c r="E18" s="23" t="n">
        <v>16</v>
      </c>
      <c r="F18" s="23" t="n">
        <v>62</v>
      </c>
      <c r="G18" s="24" t="n"/>
      <c r="L18" s="111" t="n"/>
    </row>
    <row r="19">
      <c r="A19" s="22" t="inlineStr">
        <is>
          <t>Dunedin</t>
        </is>
      </c>
      <c r="B19" s="239" t="n">
        <v>1745.08</v>
      </c>
      <c r="C19" s="239" t="n">
        <v>20714.25</v>
      </c>
      <c r="D19" s="239" t="n">
        <v>4690.75</v>
      </c>
      <c r="E19" s="23" t="n">
        <v>11</v>
      </c>
      <c r="F19" s="23" t="n">
        <v>107</v>
      </c>
      <c r="G19" s="25" t="n"/>
      <c r="L19" s="111" t="n"/>
    </row>
    <row r="20">
      <c r="A20" s="22" t="inlineStr">
        <is>
          <t>Invercargill</t>
        </is>
      </c>
      <c r="B20" s="239" t="n">
        <v>4852.62</v>
      </c>
      <c r="C20" s="239" t="n">
        <v>21546.88</v>
      </c>
      <c r="D20" s="239" t="n">
        <v>0</v>
      </c>
      <c r="E20" s="23" t="n">
        <v>13</v>
      </c>
      <c r="F20" s="23" t="n">
        <v>97</v>
      </c>
      <c r="G20" s="25" t="n"/>
      <c r="L20" s="111" t="n"/>
    </row>
    <row r="21">
      <c r="A21" s="22" t="inlineStr">
        <is>
          <t>Timaru</t>
        </is>
      </c>
      <c r="B21" s="239" t="n">
        <v>6240.77</v>
      </c>
      <c r="C21" s="239" t="n">
        <v>42089.63</v>
      </c>
      <c r="D21" s="239" t="n">
        <v>29367</v>
      </c>
      <c r="E21" s="23" t="n">
        <v>14</v>
      </c>
      <c r="F21" s="23" t="n">
        <v>91</v>
      </c>
      <c r="L21" s="111" t="n"/>
    </row>
    <row r="22">
      <c r="A22" s="22" t="inlineStr">
        <is>
          <t>Taupo</t>
        </is>
      </c>
      <c r="B22" s="239" t="n">
        <v>1240.88</v>
      </c>
      <c r="C22" s="239" t="n">
        <v>2851.13</v>
      </c>
      <c r="D22" s="239" t="n">
        <v>0</v>
      </c>
      <c r="E22" s="23" t="n">
        <v>5</v>
      </c>
      <c r="F22" s="23" t="n">
        <v>23</v>
      </c>
      <c r="G22" s="25" t="n"/>
      <c r="L22" s="111" t="n"/>
    </row>
    <row r="23">
      <c r="A23" s="22" t="inlineStr">
        <is>
          <t>Demo Yard</t>
        </is>
      </c>
      <c r="B23" s="238" t="n">
        <v>0</v>
      </c>
      <c r="C23" s="239" t="n">
        <v>0</v>
      </c>
      <c r="D23" s="239" t="n">
        <v>0</v>
      </c>
      <c r="E23" s="23" t="n">
        <v>0</v>
      </c>
      <c r="F23" s="23" t="n">
        <v>0</v>
      </c>
      <c r="L23" s="111" t="n"/>
      <c r="V23" s="46" t="n"/>
    </row>
    <row r="24" ht="15" customHeight="1" thickBot="1">
      <c r="A24" s="19" t="inlineStr">
        <is>
          <t>Total company daily intake</t>
        </is>
      </c>
      <c r="B24" s="240">
        <f>SUM(B4:B23)</f>
        <v/>
      </c>
      <c r="C24" s="240">
        <f>SUM(C4:C23)</f>
        <v/>
      </c>
      <c r="D24" s="240">
        <f>SUM(D4:D23)</f>
        <v/>
      </c>
      <c r="E24" s="26">
        <f>SUM(E4:E23)</f>
        <v/>
      </c>
      <c r="F24" s="26">
        <f>SUM(F4:F23)</f>
        <v/>
      </c>
    </row>
    <row r="25">
      <c r="B25" s="252" t="n"/>
      <c r="C25" s="252" t="n"/>
      <c r="D25" s="18" t="n"/>
      <c r="E25" s="18" t="n"/>
      <c r="F25" s="18" t="n"/>
    </row>
    <row r="26">
      <c r="A26" s="2" t="inlineStr">
        <is>
          <t xml:space="preserve">Projected Purchases </t>
        </is>
      </c>
      <c r="B26" s="254">
        <f>IF(AND(WEEKDAY(B1, 2)&lt;6, WEEKDAY(B1, 2)&lt;&gt;7), 210000, 70000)</f>
        <v/>
      </c>
      <c r="C26" s="254">
        <f>B30</f>
        <v/>
      </c>
      <c r="G26" s="29" t="inlineStr">
        <is>
          <t>Total Daily Transport Charges</t>
        </is>
      </c>
      <c r="H26" s="29" t="n"/>
      <c r="I26" s="29" t="n"/>
      <c r="J26" s="29" t="n"/>
      <c r="K26" s="29" t="n"/>
      <c r="L26" s="266" t="n">
        <v>738.37</v>
      </c>
    </row>
    <row r="27" ht="15" customHeight="1" thickBot="1">
      <c r="B27" s="255">
        <f>SUM(B24-B26)</f>
        <v/>
      </c>
      <c r="C27" s="255">
        <f>SUM(C24-C26)</f>
        <v/>
      </c>
      <c r="G27" s="29" t="inlineStr">
        <is>
          <t>Total Transport Charges MTD</t>
        </is>
      </c>
      <c r="H27" s="29" t="n"/>
      <c r="I27" s="29" t="n"/>
      <c r="J27" s="29" t="n"/>
      <c r="K27" s="29" t="n"/>
      <c r="L27" s="266" t="n">
        <v>7396.26</v>
      </c>
    </row>
    <row r="28" ht="15" customHeight="1" thickTop="1">
      <c r="B28" s="252" t="n"/>
      <c r="C28" s="252" t="n"/>
      <c r="D28" s="30" t="n"/>
      <c r="M28" s="199" t="n"/>
    </row>
    <row r="29">
      <c r="A29" s="3" t="inlineStr">
        <is>
          <t xml:space="preserve">Total Purchases MTD </t>
        </is>
      </c>
      <c r="B29" s="256" t="n">
        <v>1067669.46</v>
      </c>
      <c r="G29" s="9" t="inlineStr">
        <is>
          <t>Total Daily 1% Sorting Fee</t>
        </is>
      </c>
      <c r="H29" s="9" t="n"/>
      <c r="I29" s="9" t="n"/>
      <c r="J29" s="9" t="n"/>
      <c r="K29" s="9" t="n"/>
      <c r="L29" s="206" t="n"/>
    </row>
    <row r="30">
      <c r="A30" s="3" t="inlineStr">
        <is>
          <t xml:space="preserve">Projected Total Purchases MTD </t>
        </is>
      </c>
      <c r="B30" s="256">
        <f>Z5</f>
        <v/>
      </c>
      <c r="G30" s="9" t="inlineStr">
        <is>
          <t>Total 1% Sorting Fee MTD</t>
        </is>
      </c>
      <c r="H30" s="9" t="n"/>
      <c r="I30" s="9" t="n"/>
      <c r="J30" s="9" t="n"/>
      <c r="K30" s="9" t="n"/>
      <c r="L30" s="268" t="n">
        <v>0.1</v>
      </c>
    </row>
    <row r="31" ht="15" customHeight="1" thickBot="1">
      <c r="B31" s="255">
        <f>SUM(B29-B30)</f>
        <v/>
      </c>
      <c r="L31" s="199" t="n"/>
    </row>
    <row r="32" ht="15" customHeight="1" thickTop="1">
      <c r="B32" s="257" t="n"/>
      <c r="G32" s="34" t="inlineStr">
        <is>
          <t>Total Daily Bin Hire Charge</t>
        </is>
      </c>
      <c r="H32" s="34" t="n"/>
      <c r="I32" s="34" t="n"/>
      <c r="J32" s="34" t="n"/>
      <c r="K32" s="34" t="n"/>
      <c r="L32" s="221" t="inlineStr">
        <is>
          <t>-</t>
        </is>
      </c>
    </row>
    <row r="33">
      <c r="A33" s="36" t="inlineStr">
        <is>
          <t xml:space="preserve">Total Brokered Purchases MTD </t>
        </is>
      </c>
      <c r="B33" s="258" t="n">
        <v>127457.49</v>
      </c>
      <c r="G33" s="34" t="inlineStr">
        <is>
          <t>Total Bin Hire Charge MTD</t>
        </is>
      </c>
      <c r="H33" s="34" t="n"/>
      <c r="I33" s="34" t="n"/>
      <c r="J33" s="34" t="n"/>
      <c r="K33" s="34" t="n"/>
      <c r="L33" s="221" t="inlineStr">
        <is>
          <t>-</t>
        </is>
      </c>
    </row>
    <row r="34">
      <c r="A34" s="36" t="inlineStr">
        <is>
          <t xml:space="preserve">Projected Total Brokered Purchases MTD </t>
        </is>
      </c>
      <c r="B34" s="258">
        <f>Z7</f>
        <v/>
      </c>
      <c r="L34" s="199" t="n"/>
    </row>
    <row r="35" ht="15" customHeight="1" thickBot="1">
      <c r="B35" s="255">
        <f>SUM(B33-B34)</f>
        <v/>
      </c>
      <c r="G35" s="39" t="inlineStr">
        <is>
          <t>Total Daily Cash Delivery Fee</t>
        </is>
      </c>
      <c r="H35" s="39" t="n"/>
      <c r="I35" s="39" t="n"/>
      <c r="J35" s="39" t="n"/>
      <c r="K35" s="39" t="n"/>
      <c r="L35" s="222" t="n"/>
    </row>
    <row r="36" ht="15" customHeight="1" thickTop="1">
      <c r="B36" s="257" t="n"/>
      <c r="G36" s="39" t="inlineStr">
        <is>
          <t>Total Cash Delivery Fee MTD</t>
        </is>
      </c>
      <c r="H36" s="39" t="n"/>
      <c r="I36" s="39" t="n"/>
      <c r="J36" s="39" t="n"/>
      <c r="K36" s="39" t="n"/>
      <c r="L36" s="222" t="n"/>
    </row>
    <row r="37">
      <c r="A37" s="40" t="inlineStr">
        <is>
          <t xml:space="preserve">Combined Total Purchases MTD </t>
        </is>
      </c>
      <c r="B37" s="259">
        <f>SUM(B29,B33)</f>
        <v/>
      </c>
      <c r="L37" s="199" t="n"/>
    </row>
    <row r="38">
      <c r="A38" s="40" t="inlineStr">
        <is>
          <t xml:space="preserve">Combined Projected Total Purchases MTD </t>
        </is>
      </c>
      <c r="B38" s="259">
        <f>SUM(B30,B34)</f>
        <v/>
      </c>
      <c r="G38" s="43" t="inlineStr">
        <is>
          <t>Total Daily Cash Handling Fee</t>
        </is>
      </c>
      <c r="H38" s="43" t="n"/>
      <c r="I38" s="43" t="n"/>
      <c r="J38" s="43" t="n"/>
      <c r="K38" s="43" t="n"/>
      <c r="L38" s="271" t="n">
        <v>404.46</v>
      </c>
    </row>
    <row r="39" ht="15" customHeight="1" thickBot="1">
      <c r="B39" s="260">
        <f>B37-B38</f>
        <v/>
      </c>
      <c r="G39" s="43" t="inlineStr">
        <is>
          <t>Total Cash Handling Fee MTD</t>
        </is>
      </c>
      <c r="H39" s="43" t="n"/>
      <c r="I39" s="43" t="n"/>
      <c r="J39" s="43" t="n"/>
      <c r="K39" s="43" t="n"/>
      <c r="L39" s="271" t="n">
        <v>3104.27</v>
      </c>
    </row>
    <row r="40" ht="15" customHeight="1" thickTop="1">
      <c r="B40" s="252" t="n"/>
      <c r="L40" s="267" t="n"/>
    </row>
    <row r="41">
      <c r="A41" s="6" t="inlineStr">
        <is>
          <t xml:space="preserve">Total Suppliers MTD </t>
        </is>
      </c>
      <c r="B41" s="262" t="n">
        <v>4099</v>
      </c>
      <c r="G41" s="13" t="inlineStr">
        <is>
          <t>Total Daily FAF Charge</t>
        </is>
      </c>
      <c r="H41" s="13" t="n"/>
      <c r="I41" s="13" t="n"/>
      <c r="J41" s="13" t="n"/>
      <c r="K41" s="13" t="n"/>
      <c r="L41" s="272" t="n">
        <v>110.75</v>
      </c>
    </row>
    <row r="42">
      <c r="B42" s="252" t="n"/>
      <c r="G42" s="13" t="inlineStr">
        <is>
          <t>Total FAF Charge MTD</t>
        </is>
      </c>
      <c r="H42" s="13" t="n"/>
      <c r="I42" s="13" t="n"/>
      <c r="J42" s="13" t="n"/>
      <c r="K42" s="13" t="n"/>
      <c r="L42" s="272" t="n">
        <v>1109.43</v>
      </c>
    </row>
    <row r="43">
      <c r="A43" s="7" t="inlineStr">
        <is>
          <t xml:space="preserve">Total Sales MTD </t>
        </is>
      </c>
      <c r="B43" s="263" t="n">
        <v>796778.8199999999</v>
      </c>
      <c r="O43" s="199" t="n"/>
    </row>
    <row r="44">
      <c r="B44" s="252" t="n"/>
      <c r="C44" s="252" t="n"/>
      <c r="D44" s="18" t="n"/>
      <c r="F44" s="18" t="n"/>
    </row>
  </sheetData>
  <pageMargins left="0.7" right="0.7" top="0.75" bottom="0.75" header="0.3" footer="0.3"/>
  <drawing r:id="rId1"/>
</worksheet>
</file>

<file path=xl/worksheets/sheet43.xml><?xml version="1.0" encoding="utf-8"?>
<worksheet xmlns:r="http://schemas.openxmlformats.org/officeDocument/2006/relationships" xmlns="http://schemas.openxmlformats.org/spreadsheetml/2006/main">
  <sheetPr codeName="Sheet43">
    <outlinePr summaryBelow="1" summaryRight="1"/>
    <pageSetUpPr/>
  </sheetPr>
  <dimension ref="A1:T45"/>
  <sheetViews>
    <sheetView zoomScale="80" zoomScaleNormal="80" workbookViewId="0">
      <selection activeCell="H37" sqref="H37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45307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7</v>
      </c>
      <c r="T3" s="199">
        <f>S3*210000</f>
        <v/>
      </c>
    </row>
    <row r="4">
      <c r="A4" s="22" t="inlineStr">
        <is>
          <t>Takanini</t>
        </is>
      </c>
      <c r="B4" s="264" t="n">
        <v>72740.8</v>
      </c>
      <c r="C4" s="23" t="n">
        <v>62</v>
      </c>
      <c r="J4" s="199" t="n"/>
      <c r="R4" t="inlineStr">
        <is>
          <t>staturday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64" t="n">
        <v>4002.52</v>
      </c>
      <c r="C5" s="23" t="n">
        <v>23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6792.01</v>
      </c>
      <c r="C6" s="23" t="n">
        <v>49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6199.51</v>
      </c>
      <c r="C7" s="23" t="n">
        <v>32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4301.81</v>
      </c>
      <c r="C8" s="23" t="n">
        <v>19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1840.3</v>
      </c>
      <c r="C9" s="23" t="n">
        <v>32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2700.01</v>
      </c>
      <c r="C10" s="23" t="n">
        <v>15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11812.3</v>
      </c>
      <c r="C11" s="23" t="n">
        <v>30</v>
      </c>
      <c r="J11" s="199" t="n"/>
    </row>
    <row r="12">
      <c r="A12" s="22" t="inlineStr">
        <is>
          <t>Christchurch</t>
        </is>
      </c>
      <c r="B12" s="264" t="n">
        <v>4855.89</v>
      </c>
      <c r="C12" s="23" t="n">
        <v>17</v>
      </c>
      <c r="J12" s="199" t="n"/>
    </row>
    <row r="13">
      <c r="A13" s="22" t="inlineStr">
        <is>
          <t>Kaiapoi</t>
        </is>
      </c>
      <c r="B13" s="264" t="n">
        <v>1170.8</v>
      </c>
      <c r="C13" s="23" t="n">
        <v>18</v>
      </c>
      <c r="J13" s="199" t="n"/>
    </row>
    <row r="14">
      <c r="A14" s="22" t="inlineStr">
        <is>
          <t>Wellington</t>
        </is>
      </c>
      <c r="B14" s="264" t="n">
        <v>1227.14</v>
      </c>
      <c r="C14" s="23" t="n">
        <v>19</v>
      </c>
      <c r="J14" s="199" t="n"/>
    </row>
    <row r="15">
      <c r="A15" s="22" t="inlineStr">
        <is>
          <t>Levin</t>
        </is>
      </c>
      <c r="B15" s="264" t="n">
        <v>1348.41</v>
      </c>
      <c r="C15" s="23" t="n">
        <v>16</v>
      </c>
      <c r="J15" s="199" t="n"/>
    </row>
    <row r="16">
      <c r="A16" s="22" t="inlineStr">
        <is>
          <t>Northshore</t>
        </is>
      </c>
      <c r="B16" s="264" t="n">
        <v>12351.9</v>
      </c>
      <c r="C16" s="23" t="n">
        <v>73</v>
      </c>
      <c r="D16" s="24" t="n"/>
      <c r="J16" s="199" t="n"/>
    </row>
    <row r="17">
      <c r="A17" s="22" t="inlineStr">
        <is>
          <t>Blenheim</t>
        </is>
      </c>
      <c r="B17" s="264" t="n">
        <v>12913.39</v>
      </c>
      <c r="C17" s="23" t="n">
        <v>12</v>
      </c>
      <c r="D17" s="24" t="n"/>
      <c r="J17" s="199" t="n"/>
    </row>
    <row r="18">
      <c r="A18" s="22" t="inlineStr">
        <is>
          <t>Cromwell</t>
        </is>
      </c>
      <c r="B18" s="264" t="n">
        <v>10962.22</v>
      </c>
      <c r="C18" s="23" t="n">
        <v>14</v>
      </c>
      <c r="D18" s="24" t="n"/>
      <c r="J18" s="199" t="n"/>
    </row>
    <row r="19">
      <c r="A19" s="22" t="inlineStr">
        <is>
          <t>Dunedin</t>
        </is>
      </c>
      <c r="B19" s="264" t="n">
        <v>6999.41</v>
      </c>
      <c r="C19" s="23" t="n">
        <v>12</v>
      </c>
      <c r="D19" s="25" t="n"/>
      <c r="J19" s="199" t="n"/>
    </row>
    <row r="20">
      <c r="A20" s="22" t="inlineStr">
        <is>
          <t>Invercargill</t>
        </is>
      </c>
      <c r="B20" s="264" t="n">
        <v>6779.31</v>
      </c>
      <c r="C20" s="23" t="n">
        <v>19</v>
      </c>
      <c r="D20" s="25" t="n"/>
      <c r="J20" s="199" t="n"/>
    </row>
    <row r="21">
      <c r="A21" s="22" t="inlineStr">
        <is>
          <t>Timaru</t>
        </is>
      </c>
      <c r="B21" s="264" t="n">
        <v>1651.27</v>
      </c>
      <c r="C21" s="23" t="n">
        <v>13</v>
      </c>
      <c r="J21" s="199" t="n"/>
    </row>
    <row r="22">
      <c r="A22" s="22" t="inlineStr">
        <is>
          <t>Taupo</t>
        </is>
      </c>
      <c r="B22" s="264" t="n">
        <v>1706.55</v>
      </c>
      <c r="C22" s="23" t="n">
        <v>7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1861.21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9356.52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1199209.96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0.1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193443.71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297.23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3401.5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279.17</v>
      </c>
    </row>
    <row r="42">
      <c r="A42" s="6" t="inlineStr">
        <is>
          <t xml:space="preserve">Total Suppliers MTD </t>
        </is>
      </c>
      <c r="B42" s="236" t="n"/>
      <c r="C42" s="224" t="n">
        <v>4580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1403.46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1095672.67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44.xml><?xml version="1.0" encoding="utf-8"?>
<worksheet xmlns:r="http://schemas.openxmlformats.org/officeDocument/2006/relationships" xmlns="http://schemas.openxmlformats.org/spreadsheetml/2006/main">
  <sheetPr codeName="Sheet44">
    <outlinePr summaryBelow="1" summaryRight="1"/>
    <pageSetUpPr/>
  </sheetPr>
  <dimension ref="A1:T45"/>
  <sheetViews>
    <sheetView zoomScale="80" zoomScaleNormal="80" workbookViewId="0">
      <selection activeCell="G48" sqref="G48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45308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8</v>
      </c>
      <c r="T3" s="199">
        <f>S3*210000</f>
        <v/>
      </c>
    </row>
    <row r="4">
      <c r="A4" s="22" t="inlineStr">
        <is>
          <t>Takanini</t>
        </is>
      </c>
      <c r="B4" s="264" t="n">
        <v>92651.27</v>
      </c>
      <c r="C4" s="23" t="n">
        <v>72</v>
      </c>
      <c r="J4" s="199" t="n"/>
      <c r="R4" t="inlineStr">
        <is>
          <t>staturday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64" t="n">
        <v>17596.52</v>
      </c>
      <c r="C5" s="23" t="n">
        <v>46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17392.87</v>
      </c>
      <c r="C6" s="23" t="n">
        <v>47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7269.61</v>
      </c>
      <c r="C7" s="23" t="n">
        <v>30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12239.4</v>
      </c>
      <c r="C8" s="23" t="n">
        <v>20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3811.01</v>
      </c>
      <c r="C9" s="23" t="n">
        <v>35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10962.56</v>
      </c>
      <c r="C10" s="23" t="n">
        <v>17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17901.91</v>
      </c>
      <c r="C11" s="23" t="n">
        <v>40</v>
      </c>
      <c r="J11" s="199" t="n"/>
    </row>
    <row r="12">
      <c r="A12" s="22" t="inlineStr">
        <is>
          <t>Christchurch</t>
        </is>
      </c>
      <c r="B12" s="264" t="n">
        <v>4415.97</v>
      </c>
      <c r="C12" s="23" t="n">
        <v>14</v>
      </c>
      <c r="J12" s="199" t="n"/>
    </row>
    <row r="13">
      <c r="A13" s="22" t="inlineStr">
        <is>
          <t>Kaiapoi</t>
        </is>
      </c>
      <c r="B13" s="264" t="n">
        <v>743.12</v>
      </c>
      <c r="C13" s="23" t="n">
        <v>10</v>
      </c>
      <c r="J13" s="199" t="n"/>
    </row>
    <row r="14">
      <c r="A14" s="22" t="inlineStr">
        <is>
          <t>Wellington</t>
        </is>
      </c>
      <c r="B14" s="264" t="n">
        <v>5707.61</v>
      </c>
      <c r="C14" s="23" t="n">
        <v>19</v>
      </c>
      <c r="J14" s="199" t="n"/>
    </row>
    <row r="15">
      <c r="A15" s="22" t="inlineStr">
        <is>
          <t>Levin</t>
        </is>
      </c>
      <c r="B15" s="264" t="n">
        <v>708.03</v>
      </c>
      <c r="C15" s="23" t="n">
        <v>12</v>
      </c>
      <c r="J15" s="199" t="n"/>
    </row>
    <row r="16">
      <c r="A16" s="22" t="inlineStr">
        <is>
          <t>Northshore</t>
        </is>
      </c>
      <c r="B16" s="264" t="n">
        <v>13588.81</v>
      </c>
      <c r="C16" s="23" t="n">
        <v>55</v>
      </c>
      <c r="D16" s="24" t="n"/>
      <c r="J16" s="199" t="n"/>
    </row>
    <row r="17">
      <c r="A17" s="22" t="inlineStr">
        <is>
          <t>Blenheim</t>
        </is>
      </c>
      <c r="B17" s="264" t="n">
        <v>143.93</v>
      </c>
      <c r="C17" s="23" t="n">
        <v>6</v>
      </c>
      <c r="D17" s="24" t="n"/>
      <c r="J17" s="199" t="n"/>
    </row>
    <row r="18">
      <c r="A18" s="22" t="inlineStr">
        <is>
          <t>Cromwell</t>
        </is>
      </c>
      <c r="B18" s="264" t="n">
        <v>426.36</v>
      </c>
      <c r="C18" s="23" t="n">
        <v>3</v>
      </c>
      <c r="D18" s="24" t="n"/>
      <c r="J18" s="199" t="n"/>
    </row>
    <row r="19">
      <c r="A19" s="22" t="inlineStr">
        <is>
          <t>Dunedin</t>
        </is>
      </c>
      <c r="B19" s="264" t="n">
        <v>2390.77</v>
      </c>
      <c r="C19" s="23" t="n">
        <v>14</v>
      </c>
      <c r="D19" s="25" t="n"/>
      <c r="J19" s="199" t="n"/>
    </row>
    <row r="20">
      <c r="A20" s="22" t="inlineStr">
        <is>
          <t>Invercargill</t>
        </is>
      </c>
      <c r="B20" s="264" t="n">
        <v>2756.53</v>
      </c>
      <c r="C20" s="23" t="n">
        <v>13</v>
      </c>
      <c r="D20" s="25" t="n"/>
      <c r="J20" s="199" t="n"/>
    </row>
    <row r="21">
      <c r="A21" s="22" t="inlineStr">
        <is>
          <t>Timaru</t>
        </is>
      </c>
      <c r="B21" s="264" t="n">
        <v>1458.39</v>
      </c>
      <c r="C21" s="23" t="n">
        <v>16</v>
      </c>
      <c r="J21" s="199" t="n"/>
    </row>
    <row r="22">
      <c r="A22" s="22" t="inlineStr">
        <is>
          <t>Taupo</t>
        </is>
      </c>
      <c r="B22" s="264" t="n">
        <v>0</v>
      </c>
      <c r="C22" s="23" t="n">
        <v>0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2551.59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12208.59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1454077.66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0.1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193443.71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418.58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3819.74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382.75</v>
      </c>
    </row>
    <row r="42">
      <c r="A42" s="6" t="inlineStr">
        <is>
          <t xml:space="preserve">Total Suppliers MTD </t>
        </is>
      </c>
      <c r="B42" s="236" t="n"/>
      <c r="C42" s="224" t="n">
        <v>5051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1831.29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1218787.91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45.xml><?xml version="1.0" encoding="utf-8"?>
<worksheet xmlns:r="http://schemas.openxmlformats.org/officeDocument/2006/relationships" xmlns="http://schemas.openxmlformats.org/spreadsheetml/2006/main">
  <sheetPr codeName="Sheet45">
    <outlinePr summaryBelow="1" summaryRight="1"/>
    <pageSetUpPr/>
  </sheetPr>
  <dimension ref="A1:T45"/>
  <sheetViews>
    <sheetView zoomScale="80" zoomScaleNormal="80" workbookViewId="0">
      <selection activeCell="T15" sqref="T15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45309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9</v>
      </c>
      <c r="T3" s="199">
        <f>S3*210000</f>
        <v/>
      </c>
    </row>
    <row r="4">
      <c r="A4" s="22" t="inlineStr">
        <is>
          <t>Takanini</t>
        </is>
      </c>
      <c r="B4" s="264" t="n">
        <v>127019.17</v>
      </c>
      <c r="C4" s="23" t="n">
        <v>65</v>
      </c>
      <c r="J4" s="199" t="n"/>
      <c r="R4" t="inlineStr">
        <is>
          <t>staturday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64" t="n">
        <v>12169.55</v>
      </c>
      <c r="C5" s="23" t="n">
        <v>46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6056.99</v>
      </c>
      <c r="C6" s="23" t="n">
        <v>36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5505.81</v>
      </c>
      <c r="C7" s="23" t="n">
        <v>23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21190.59</v>
      </c>
      <c r="C8" s="23" t="n">
        <v>17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5919.28</v>
      </c>
      <c r="C9" s="23" t="n">
        <v>36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3242.43</v>
      </c>
      <c r="C10" s="23" t="n">
        <v>25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9476.389999999999</v>
      </c>
      <c r="C11" s="23" t="n">
        <v>34</v>
      </c>
      <c r="J11" s="199" t="n"/>
    </row>
    <row r="12">
      <c r="A12" s="22" t="inlineStr">
        <is>
          <t>Christchurch</t>
        </is>
      </c>
      <c r="B12" s="264" t="n">
        <v>7398.1</v>
      </c>
      <c r="C12" s="23" t="n">
        <v>19</v>
      </c>
      <c r="J12" s="199" t="n"/>
    </row>
    <row r="13">
      <c r="A13" s="22" t="inlineStr">
        <is>
          <t>Kaiapoi</t>
        </is>
      </c>
      <c r="B13" s="264" t="n">
        <v>4777.74</v>
      </c>
      <c r="C13" s="23" t="n">
        <v>16</v>
      </c>
      <c r="J13" s="199" t="n"/>
    </row>
    <row r="14">
      <c r="A14" s="22" t="inlineStr">
        <is>
          <t>Wellington</t>
        </is>
      </c>
      <c r="B14" s="264" t="n">
        <v>5407.49</v>
      </c>
      <c r="C14" s="23" t="n">
        <v>18</v>
      </c>
      <c r="J14" s="199" t="n"/>
    </row>
    <row r="15">
      <c r="A15" s="22" t="inlineStr">
        <is>
          <t>Levin</t>
        </is>
      </c>
      <c r="B15" s="264" t="n">
        <v>3016.08</v>
      </c>
      <c r="C15" s="23" t="n">
        <v>18</v>
      </c>
      <c r="J15" s="199" t="n"/>
    </row>
    <row r="16">
      <c r="A16" s="22" t="inlineStr">
        <is>
          <t>Northshore</t>
        </is>
      </c>
      <c r="B16" s="264" t="n">
        <v>8968.5</v>
      </c>
      <c r="C16" s="23" t="n">
        <v>52</v>
      </c>
      <c r="D16" s="24" t="n"/>
      <c r="J16" s="199" t="n"/>
    </row>
    <row r="17">
      <c r="A17" s="22" t="inlineStr">
        <is>
          <t>Blenheim</t>
        </is>
      </c>
      <c r="B17" s="264" t="n">
        <v>513.46</v>
      </c>
      <c r="C17" s="23" t="n">
        <v>11</v>
      </c>
      <c r="D17" s="24" t="n"/>
      <c r="J17" s="199" t="n"/>
    </row>
    <row r="18">
      <c r="A18" s="22" t="inlineStr">
        <is>
          <t>Cromwell</t>
        </is>
      </c>
      <c r="B18" s="264" t="n">
        <v>1366.78</v>
      </c>
      <c r="C18" s="23" t="n">
        <v>5</v>
      </c>
      <c r="D18" s="24" t="n"/>
      <c r="J18" s="199" t="n"/>
    </row>
    <row r="19">
      <c r="A19" s="22" t="inlineStr">
        <is>
          <t>Dunedin</t>
        </is>
      </c>
      <c r="B19" s="264" t="n">
        <v>3245.71</v>
      </c>
      <c r="C19" s="23" t="n">
        <v>10</v>
      </c>
      <c r="D19" s="25" t="n"/>
      <c r="J19" s="199" t="n"/>
    </row>
    <row r="20">
      <c r="A20" s="22" t="inlineStr">
        <is>
          <t>Invercargill</t>
        </is>
      </c>
      <c r="B20" s="264" t="n">
        <v>2416.97</v>
      </c>
      <c r="C20" s="23" t="n">
        <v>15</v>
      </c>
      <c r="D20" s="25" t="n"/>
      <c r="J20" s="199" t="n"/>
    </row>
    <row r="21">
      <c r="A21" s="22" t="inlineStr">
        <is>
          <t>Timaru</t>
        </is>
      </c>
      <c r="B21" s="264" t="n">
        <v>2492.23</v>
      </c>
      <c r="C21" s="23" t="n">
        <v>14</v>
      </c>
      <c r="J21" s="199" t="n"/>
    </row>
    <row r="22">
      <c r="A22" s="22" t="inlineStr">
        <is>
          <t>Taupo</t>
        </is>
      </c>
      <c r="B22" s="264" t="n">
        <v>732.6799999999999</v>
      </c>
      <c r="C22" s="23" t="n">
        <v>5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2164.61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15562.98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1724856.22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0.1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257358.9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323.62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4143.36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324.69</v>
      </c>
    </row>
    <row r="42">
      <c r="A42" s="6" t="inlineStr">
        <is>
          <t xml:space="preserve">Total Suppliers MTD </t>
        </is>
      </c>
      <c r="B42" s="236" t="n"/>
      <c r="C42" s="224" t="n">
        <v>5508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2334.45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1621143.9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46.xml><?xml version="1.0" encoding="utf-8"?>
<worksheet xmlns:r="http://schemas.openxmlformats.org/officeDocument/2006/relationships" xmlns="http://schemas.openxmlformats.org/spreadsheetml/2006/main">
  <sheetPr codeName="Sheet46">
    <outlinePr summaryBelow="1" summaryRight="1"/>
    <pageSetUpPr/>
  </sheetPr>
  <dimension ref="A1:T45"/>
  <sheetViews>
    <sheetView zoomScale="80" zoomScaleNormal="80" workbookViewId="0">
      <selection activeCell="A1" sqref="A1:N45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45310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10</v>
      </c>
      <c r="T3" s="199">
        <f>S3*210000</f>
        <v/>
      </c>
    </row>
    <row r="4">
      <c r="A4" s="22" t="inlineStr">
        <is>
          <t>Takanini</t>
        </is>
      </c>
      <c r="B4" s="264" t="n">
        <v>23726.49</v>
      </c>
      <c r="C4" s="23" t="n">
        <v>69</v>
      </c>
      <c r="J4" s="199" t="n"/>
      <c r="R4" t="inlineStr">
        <is>
          <t>staturday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64" t="n">
        <v>9163.65</v>
      </c>
      <c r="C5" s="23" t="n">
        <v>42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12503.6</v>
      </c>
      <c r="C6" s="23" t="n">
        <v>62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1849.29</v>
      </c>
      <c r="C7" s="23" t="n">
        <v>24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14095.06</v>
      </c>
      <c r="C8" s="23" t="n">
        <v>27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3658.11</v>
      </c>
      <c r="C9" s="23" t="n">
        <v>38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2436.08</v>
      </c>
      <c r="C10" s="23" t="n">
        <v>25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8318.469999999999</v>
      </c>
      <c r="C11" s="23" t="n">
        <v>36</v>
      </c>
      <c r="J11" s="199" t="n"/>
    </row>
    <row r="12">
      <c r="A12" s="22" t="inlineStr">
        <is>
          <t>Christchurch</t>
        </is>
      </c>
      <c r="B12" s="264" t="n">
        <v>4804.73</v>
      </c>
      <c r="C12" s="23" t="n">
        <v>17</v>
      </c>
      <c r="J12" s="199" t="n"/>
    </row>
    <row r="13">
      <c r="A13" s="22" t="inlineStr">
        <is>
          <t>Kaiapoi</t>
        </is>
      </c>
      <c r="B13" s="264" t="n">
        <v>1140.56</v>
      </c>
      <c r="C13" s="23" t="n">
        <v>16</v>
      </c>
      <c r="J13" s="199" t="n"/>
    </row>
    <row r="14">
      <c r="A14" s="22" t="inlineStr">
        <is>
          <t>Wellington</t>
        </is>
      </c>
      <c r="B14" s="264" t="n">
        <v>8897.49</v>
      </c>
      <c r="C14" s="23" t="n">
        <v>25</v>
      </c>
      <c r="J14" s="199" t="n"/>
    </row>
    <row r="15">
      <c r="A15" s="22" t="inlineStr">
        <is>
          <t>Levin</t>
        </is>
      </c>
      <c r="B15" s="264" t="n">
        <v>4129.28</v>
      </c>
      <c r="C15" s="23" t="n">
        <v>28</v>
      </c>
      <c r="J15" s="199" t="n"/>
    </row>
    <row r="16">
      <c r="A16" s="22" t="inlineStr">
        <is>
          <t>Northshore</t>
        </is>
      </c>
      <c r="B16" s="264" t="n">
        <v>8503.889999999999</v>
      </c>
      <c r="C16" s="23" t="n">
        <v>61</v>
      </c>
      <c r="D16" s="24" t="n"/>
      <c r="J16" s="199" t="n"/>
    </row>
    <row r="17">
      <c r="A17" s="22" t="inlineStr">
        <is>
          <t>Blenheim</t>
        </is>
      </c>
      <c r="B17" s="264" t="n">
        <v>6462.22</v>
      </c>
      <c r="C17" s="23" t="n">
        <v>24</v>
      </c>
      <c r="D17" s="24" t="n"/>
      <c r="J17" s="199" t="n"/>
    </row>
    <row r="18">
      <c r="A18" s="22" t="inlineStr">
        <is>
          <t>Cromwell</t>
        </is>
      </c>
      <c r="B18" s="264" t="n">
        <v>3406.47</v>
      </c>
      <c r="C18" s="23" t="n">
        <v>11</v>
      </c>
      <c r="D18" s="24" t="n"/>
      <c r="J18" s="199" t="n"/>
    </row>
    <row r="19">
      <c r="A19" s="22" t="inlineStr">
        <is>
          <t>Dunedin</t>
        </is>
      </c>
      <c r="B19" s="264" t="n">
        <v>1406.05</v>
      </c>
      <c r="C19" s="23" t="n">
        <v>12</v>
      </c>
      <c r="D19" s="25" t="n"/>
      <c r="J19" s="199" t="n"/>
    </row>
    <row r="20">
      <c r="A20" s="22" t="inlineStr">
        <is>
          <t>Invercargill</t>
        </is>
      </c>
      <c r="B20" s="264" t="n">
        <v>14605.33</v>
      </c>
      <c r="C20" s="23" t="n">
        <v>21</v>
      </c>
      <c r="D20" s="25" t="n"/>
      <c r="J20" s="199" t="n"/>
    </row>
    <row r="21">
      <c r="A21" s="22" t="inlineStr">
        <is>
          <t>Timaru</t>
        </is>
      </c>
      <c r="B21" s="264" t="n">
        <v>2545.2</v>
      </c>
      <c r="C21" s="23" t="n">
        <v>13</v>
      </c>
      <c r="J21" s="199" t="n"/>
    </row>
    <row r="22">
      <c r="A22" s="22" t="inlineStr">
        <is>
          <t>Taupo</t>
        </is>
      </c>
      <c r="B22" s="264" t="n">
        <v>2029.07</v>
      </c>
      <c r="C22" s="23" t="n">
        <v>13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2402.05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19017.2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1890666.21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0.1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259001.88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453.63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4596.99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360.31</v>
      </c>
    </row>
    <row r="42">
      <c r="A42" s="6" t="inlineStr">
        <is>
          <t xml:space="preserve">Total Suppliers MTD </t>
        </is>
      </c>
      <c r="B42" s="236" t="n"/>
      <c r="C42" s="224" t="n">
        <v>6073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2852.59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1823075.85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47.xml><?xml version="1.0" encoding="utf-8"?>
<worksheet xmlns:r="http://schemas.openxmlformats.org/officeDocument/2006/relationships" xmlns="http://schemas.openxmlformats.org/spreadsheetml/2006/main">
  <sheetPr codeName="Sheet47">
    <outlinePr summaryBelow="1" summaryRight="1"/>
    <pageSetUpPr/>
  </sheetPr>
  <dimension ref="A1:T45"/>
  <sheetViews>
    <sheetView topLeftCell="A11" zoomScale="80" zoomScaleNormal="80" workbookViewId="0">
      <selection activeCell="N39" sqref="N39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45311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10</v>
      </c>
      <c r="T3" s="199">
        <f>S3*210000</f>
        <v/>
      </c>
    </row>
    <row r="4">
      <c r="A4" s="22" t="inlineStr">
        <is>
          <t>Takanini</t>
        </is>
      </c>
      <c r="B4" s="264" t="n">
        <v>9524.360000000001</v>
      </c>
      <c r="C4" s="23" t="n">
        <v>39</v>
      </c>
      <c r="J4" s="199" t="n"/>
      <c r="R4" t="inlineStr">
        <is>
          <t>staturday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64" t="n">
        <v>5801.63</v>
      </c>
      <c r="C5" s="23" t="n">
        <v>22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2743.2</v>
      </c>
      <c r="C6" s="23" t="n">
        <v>22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2034.53</v>
      </c>
      <c r="C7" s="23" t="n">
        <v>21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616.85</v>
      </c>
      <c r="C8" s="23" t="n">
        <v>7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3864.58</v>
      </c>
      <c r="C9" s="23" t="n">
        <v>41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7530.24</v>
      </c>
      <c r="C10" s="23" t="n">
        <v>51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2406.59</v>
      </c>
      <c r="C11" s="23" t="n">
        <v>34</v>
      </c>
      <c r="J11" s="199" t="n"/>
    </row>
    <row r="12">
      <c r="A12" s="22" t="inlineStr">
        <is>
          <t>Christchurch</t>
        </is>
      </c>
      <c r="B12" s="264" t="n">
        <v>0</v>
      </c>
      <c r="C12" s="23" t="n">
        <v>0</v>
      </c>
      <c r="J12" s="199" t="n"/>
    </row>
    <row r="13">
      <c r="A13" s="22" t="inlineStr">
        <is>
          <t>Kaiapoi</t>
        </is>
      </c>
      <c r="B13" s="264" t="n">
        <v>1391.3</v>
      </c>
      <c r="C13" s="23" t="n">
        <v>17</v>
      </c>
      <c r="J13" s="199" t="n"/>
    </row>
    <row r="14">
      <c r="A14" s="22" t="inlineStr">
        <is>
          <t>Wellington</t>
        </is>
      </c>
      <c r="B14" s="264" t="n">
        <v>3561.84</v>
      </c>
      <c r="C14" s="23" t="n">
        <v>19</v>
      </c>
      <c r="J14" s="199" t="n"/>
    </row>
    <row r="15">
      <c r="A15" s="22" t="inlineStr">
        <is>
          <t>Levin</t>
        </is>
      </c>
      <c r="B15" s="264" t="n">
        <v>2479.91</v>
      </c>
      <c r="C15" s="23" t="n">
        <v>18</v>
      </c>
      <c r="J15" s="199" t="n"/>
    </row>
    <row r="16">
      <c r="A16" s="22" t="inlineStr">
        <is>
          <t>Northshore</t>
        </is>
      </c>
      <c r="B16" s="264" t="n">
        <v>5801.54</v>
      </c>
      <c r="C16" s="23" t="n">
        <v>34</v>
      </c>
      <c r="D16" s="24" t="n"/>
      <c r="J16" s="199" t="n"/>
    </row>
    <row r="17">
      <c r="A17" s="22" t="inlineStr">
        <is>
          <t>Blenheim</t>
        </is>
      </c>
      <c r="B17" s="264" t="n">
        <v>0</v>
      </c>
      <c r="C17" s="23" t="n">
        <v>0</v>
      </c>
      <c r="D17" s="24" t="n"/>
      <c r="J17" s="199" t="n"/>
    </row>
    <row r="18">
      <c r="A18" s="22" t="inlineStr">
        <is>
          <t>Cromwell</t>
        </is>
      </c>
      <c r="B18" s="264" t="n">
        <v>0</v>
      </c>
      <c r="C18" s="23" t="n">
        <v>0</v>
      </c>
      <c r="D18" s="24" t="n"/>
      <c r="J18" s="199" t="n"/>
    </row>
    <row r="19">
      <c r="A19" s="22" t="inlineStr">
        <is>
          <t>Dunedin</t>
        </is>
      </c>
      <c r="B19" s="264" t="n">
        <v>938.7</v>
      </c>
      <c r="C19" s="23" t="n">
        <v>10</v>
      </c>
      <c r="D19" s="25" t="n"/>
      <c r="J19" s="199" t="n"/>
    </row>
    <row r="20">
      <c r="A20" s="22" t="inlineStr">
        <is>
          <t>Invercargill</t>
        </is>
      </c>
      <c r="B20" s="264" t="n">
        <v>0</v>
      </c>
      <c r="C20" s="23" t="n">
        <v>0</v>
      </c>
      <c r="D20" s="25" t="n"/>
      <c r="J20" s="199" t="n"/>
    </row>
    <row r="21">
      <c r="A21" s="22" t="inlineStr">
        <is>
          <t>Timaru</t>
        </is>
      </c>
      <c r="B21" s="264" t="n">
        <v>0</v>
      </c>
      <c r="C21" s="23" t="n">
        <v>0</v>
      </c>
      <c r="J21" s="199" t="n"/>
    </row>
    <row r="22">
      <c r="A22" s="22" t="inlineStr">
        <is>
          <t>Taupo</t>
        </is>
      </c>
      <c r="B22" s="264" t="n">
        <v>0</v>
      </c>
      <c r="C22" s="23" t="n">
        <v>0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123.48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19140.68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1936967.53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0.1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259001.88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287.54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4884.53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18.52</v>
      </c>
    </row>
    <row r="42">
      <c r="A42" s="6" t="inlineStr">
        <is>
          <t xml:space="preserve">Total Suppliers MTD </t>
        </is>
      </c>
      <c r="B42" s="236" t="n"/>
      <c r="C42" s="224" t="n">
        <v>6408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2871.11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1823088.89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48.xml><?xml version="1.0" encoding="utf-8"?>
<worksheet xmlns:r="http://schemas.openxmlformats.org/officeDocument/2006/relationships" xmlns="http://schemas.openxmlformats.org/spreadsheetml/2006/main">
  <sheetPr codeName="Sheet48">
    <outlinePr summaryBelow="1" summaryRight="1"/>
    <pageSetUpPr/>
  </sheetPr>
  <dimension ref="A1:AF44"/>
  <sheetViews>
    <sheetView topLeftCell="A7" zoomScale="70" zoomScaleNormal="70" workbookViewId="0">
      <selection activeCell="L27" sqref="L27"/>
    </sheetView>
  </sheetViews>
  <sheetFormatPr baseColWidth="8" defaultRowHeight="14.5"/>
  <cols>
    <col width="42" customWidth="1" min="1" max="1"/>
    <col width="34.54296875" customWidth="1" style="250" min="2" max="2"/>
    <col width="22" customWidth="1" style="250" min="3" max="3"/>
    <col width="18.6328125" customWidth="1" min="4" max="4"/>
    <col width="26.54296875" customWidth="1" min="5" max="5"/>
    <col width="25.90625" customWidth="1" min="6" max="6"/>
    <col width="14.453125" customWidth="1" min="12" max="12"/>
    <col width="14.36328125" customWidth="1" style="199" min="16" max="16"/>
    <col width="20.36328125" customWidth="1" min="26" max="26"/>
    <col width="14.54296875" customWidth="1" min="28" max="28"/>
  </cols>
  <sheetData>
    <row r="1">
      <c r="A1" s="16" t="inlineStr">
        <is>
          <t xml:space="preserve">Total Company Daily Intake </t>
        </is>
      </c>
      <c r="B1" s="251" t="inlineStr">
        <is>
          <t>22-Jan-2024</t>
        </is>
      </c>
      <c r="C1" s="252" t="n"/>
      <c r="D1" s="18" t="n"/>
      <c r="E1" s="18" t="n"/>
      <c r="F1" s="18" t="n"/>
    </row>
    <row r="2">
      <c r="B2" s="252" t="n"/>
      <c r="C2" s="252" t="n"/>
      <c r="D2" s="18" t="n"/>
      <c r="E2" s="18" t="n"/>
      <c r="F2" s="18" t="n"/>
    </row>
    <row r="3">
      <c r="A3" s="19" t="inlineStr">
        <is>
          <t>Branch</t>
        </is>
      </c>
      <c r="B3" s="253" t="inlineStr">
        <is>
          <t>Daily purchases incl. GST</t>
        </is>
      </c>
      <c r="C3" s="253" t="inlineStr">
        <is>
          <t>MTD Purchase</t>
        </is>
      </c>
      <c r="D3" s="20" t="inlineStr">
        <is>
          <t xml:space="preserve">MTD Sales </t>
        </is>
      </c>
      <c r="E3" s="20" t="inlineStr">
        <is>
          <t>Daily no. of Customers</t>
        </is>
      </c>
      <c r="F3" s="20" t="inlineStr">
        <is>
          <t>MTD no. of Customers</t>
        </is>
      </c>
      <c r="G3" s="21" t="n"/>
      <c r="X3" t="inlineStr">
        <is>
          <t>days</t>
        </is>
      </c>
      <c r="Y3" s="199" t="n">
        <v>11</v>
      </c>
      <c r="Z3" s="199">
        <f>Y3*210000</f>
        <v/>
      </c>
    </row>
    <row r="4">
      <c r="A4" s="22" t="inlineStr">
        <is>
          <t>Takanini</t>
        </is>
      </c>
      <c r="B4" s="239" t="n">
        <v>209522.59</v>
      </c>
      <c r="C4" s="239" t="n">
        <v>1124728.41</v>
      </c>
      <c r="D4" s="239" t="n">
        <v>697122.7999999999</v>
      </c>
      <c r="E4" s="23" t="n">
        <v>72</v>
      </c>
      <c r="F4" s="23" t="n">
        <v>761</v>
      </c>
      <c r="L4" s="111" t="n"/>
      <c r="X4" t="inlineStr">
        <is>
          <t>staturday</t>
        </is>
      </c>
      <c r="Y4" s="199" t="n">
        <v>2</v>
      </c>
      <c r="Z4" s="199">
        <f>Y4*70000</f>
        <v/>
      </c>
    </row>
    <row r="5">
      <c r="A5" s="22" t="inlineStr">
        <is>
          <t>Kamo</t>
        </is>
      </c>
      <c r="B5" s="239" t="n">
        <v>4524.98</v>
      </c>
      <c r="C5" s="239" t="n">
        <v>125633.29</v>
      </c>
      <c r="D5" s="239" t="n">
        <v>169265.22</v>
      </c>
      <c r="E5" s="23" t="n">
        <v>30</v>
      </c>
      <c r="F5" s="23" t="n">
        <v>577</v>
      </c>
      <c r="L5" s="111" t="n"/>
      <c r="Y5" s="199" t="n"/>
      <c r="Z5" s="217">
        <f>SUM(Z3:Z4)</f>
        <v/>
      </c>
    </row>
    <row r="6">
      <c r="A6" s="22" t="inlineStr">
        <is>
          <t>Whangarei</t>
        </is>
      </c>
      <c r="B6" s="239" t="n">
        <v>3144.24</v>
      </c>
      <c r="C6" s="239" t="n">
        <v>99053.57000000001</v>
      </c>
      <c r="D6" s="239" t="n">
        <v>26831.69</v>
      </c>
      <c r="E6" s="23" t="n">
        <v>34</v>
      </c>
      <c r="F6" s="23" t="n">
        <v>614</v>
      </c>
      <c r="L6" s="111" t="n"/>
      <c r="Y6" s="199" t="n"/>
      <c r="Z6" s="217" t="n"/>
    </row>
    <row r="7">
      <c r="A7" s="22" t="inlineStr">
        <is>
          <t>West Auckland</t>
        </is>
      </c>
      <c r="B7" s="239" t="n">
        <v>10309.37</v>
      </c>
      <c r="C7" s="239" t="n">
        <v>99580.75999999999</v>
      </c>
      <c r="D7" s="239" t="n">
        <v>45049.24000000001</v>
      </c>
      <c r="E7" s="23" t="n">
        <v>25</v>
      </c>
      <c r="F7" s="23" t="n">
        <v>427</v>
      </c>
      <c r="L7" s="111" t="n"/>
      <c r="X7" t="inlineStr">
        <is>
          <t xml:space="preserve">total brokered days </t>
        </is>
      </c>
      <c r="Y7" s="199">
        <f>Y3</f>
        <v/>
      </c>
      <c r="Z7" s="199">
        <f>Y7*35000</f>
        <v/>
      </c>
    </row>
    <row r="8">
      <c r="A8" s="22" t="inlineStr">
        <is>
          <t>Penrose</t>
        </is>
      </c>
      <c r="B8" s="239" t="n">
        <v>9727.879999999999</v>
      </c>
      <c r="C8" s="239" t="n">
        <v>160161.47</v>
      </c>
      <c r="D8" s="239" t="n">
        <v>178509.74</v>
      </c>
      <c r="E8" s="23" t="n">
        <v>19</v>
      </c>
      <c r="F8" s="23" t="n">
        <v>260</v>
      </c>
      <c r="L8" s="111" t="n"/>
      <c r="Y8" s="199" t="n"/>
      <c r="Z8" s="199" t="n"/>
    </row>
    <row r="9">
      <c r="A9" s="22" t="inlineStr">
        <is>
          <t>East Tamaki</t>
        </is>
      </c>
      <c r="B9" s="239" t="n">
        <v>2718.41</v>
      </c>
      <c r="C9" s="239" t="n">
        <v>58187.38</v>
      </c>
      <c r="D9" s="239" t="n">
        <v>11376.91</v>
      </c>
      <c r="E9" s="23" t="n">
        <v>41</v>
      </c>
      <c r="F9" s="23" t="n">
        <v>573</v>
      </c>
      <c r="L9" s="111" t="n"/>
      <c r="Y9" s="199" t="n"/>
      <c r="Z9" s="199" t="n"/>
    </row>
    <row r="10">
      <c r="A10" s="22" t="inlineStr">
        <is>
          <t>Otahuhu</t>
        </is>
      </c>
      <c r="B10" s="239" t="n">
        <v>2398.98</v>
      </c>
      <c r="C10" s="239" t="n">
        <v>69090.03999999999</v>
      </c>
      <c r="D10" s="239" t="n">
        <v>21379.36</v>
      </c>
      <c r="E10" s="23" t="n">
        <v>27</v>
      </c>
      <c r="F10" s="23" t="n">
        <v>453</v>
      </c>
      <c r="L10" s="111" t="n"/>
      <c r="Y10" s="214" t="inlineStr">
        <is>
          <t>For Saturday's always use $70000 as Daily Projected Purchases and rest of the week $210000</t>
        </is>
      </c>
      <c r="Z10" s="214" t="n"/>
      <c r="AA10" s="6" t="n"/>
      <c r="AB10" s="6" t="n"/>
      <c r="AC10" s="6" t="n"/>
      <c r="AD10" s="6" t="n"/>
      <c r="AE10" s="6" t="n"/>
      <c r="AF10" s="6" t="n"/>
    </row>
    <row r="11">
      <c r="A11" s="22" t="inlineStr">
        <is>
          <t>Hamilton</t>
        </is>
      </c>
      <c r="B11" s="239" t="n">
        <v>9871.51</v>
      </c>
      <c r="C11" s="239" t="n">
        <v>132800.42</v>
      </c>
      <c r="D11" s="239" t="n">
        <v>26008.22</v>
      </c>
      <c r="E11" s="23" t="n">
        <v>33</v>
      </c>
      <c r="F11" s="23" t="n">
        <v>587</v>
      </c>
      <c r="L11" s="111" t="n"/>
    </row>
    <row r="12">
      <c r="A12" s="22" t="inlineStr">
        <is>
          <t>Christchurch</t>
        </is>
      </c>
      <c r="B12" s="239" t="n">
        <v>4597.33</v>
      </c>
      <c r="C12" s="239" t="n">
        <v>131519.75</v>
      </c>
      <c r="D12" s="239" t="n">
        <v>79337.54000000001</v>
      </c>
      <c r="E12" s="23" t="n">
        <v>15</v>
      </c>
      <c r="F12" s="23" t="n">
        <v>178</v>
      </c>
      <c r="L12" s="111" t="n"/>
    </row>
    <row r="13">
      <c r="A13" s="22" t="inlineStr">
        <is>
          <t>Kaiapoi</t>
        </is>
      </c>
      <c r="B13" s="239" t="n">
        <v>530.78</v>
      </c>
      <c r="C13" s="239" t="n">
        <v>22005.2</v>
      </c>
      <c r="D13" s="239" t="n">
        <v>40264.1</v>
      </c>
      <c r="E13" s="23" t="n">
        <v>9</v>
      </c>
      <c r="F13" s="23" t="n">
        <v>228</v>
      </c>
      <c r="L13" s="111" t="n"/>
    </row>
    <row r="14">
      <c r="A14" s="22" t="inlineStr">
        <is>
          <t>Wellington</t>
        </is>
      </c>
      <c r="B14" s="239" t="n">
        <v>0</v>
      </c>
      <c r="C14" s="239" t="n">
        <v>57537.24</v>
      </c>
      <c r="D14" s="239" t="n">
        <v>92526.06</v>
      </c>
      <c r="E14" s="23" t="n">
        <v>0</v>
      </c>
      <c r="F14" s="23" t="n">
        <v>255</v>
      </c>
      <c r="L14" s="111" t="n"/>
    </row>
    <row r="15">
      <c r="A15" s="22" t="inlineStr">
        <is>
          <t>Levin</t>
        </is>
      </c>
      <c r="B15" s="239" t="n">
        <v>0</v>
      </c>
      <c r="C15" s="239" t="n">
        <v>35600.1</v>
      </c>
      <c r="D15" s="239" t="n">
        <v>25687.05</v>
      </c>
      <c r="E15" s="23" t="n">
        <v>0</v>
      </c>
      <c r="F15" s="23" t="n">
        <v>286</v>
      </c>
      <c r="L15" s="111" t="n"/>
    </row>
    <row r="16">
      <c r="A16" s="22" t="inlineStr">
        <is>
          <t>North Shore</t>
        </is>
      </c>
      <c r="B16" s="239" t="n">
        <v>12336.15</v>
      </c>
      <c r="C16" s="239" t="n">
        <v>126069.48</v>
      </c>
      <c r="D16" s="239" t="n">
        <v>54576.96</v>
      </c>
      <c r="E16" s="23" t="n">
        <v>58</v>
      </c>
      <c r="F16" s="23" t="n">
        <v>777</v>
      </c>
      <c r="G16" s="24" t="n"/>
      <c r="L16" s="112" t="n"/>
    </row>
    <row r="17">
      <c r="A17" s="22" t="inlineStr">
        <is>
          <t>Blenheim</t>
        </is>
      </c>
      <c r="B17" s="239" t="n">
        <v>718.76</v>
      </c>
      <c r="C17" s="239" t="n">
        <v>51230.89</v>
      </c>
      <c r="D17" s="239" t="n">
        <v>8640.98</v>
      </c>
      <c r="E17" s="23" t="n">
        <v>16</v>
      </c>
      <c r="F17" s="23" t="n">
        <v>190</v>
      </c>
      <c r="G17" s="24" t="n"/>
      <c r="L17" s="111" t="n"/>
    </row>
    <row r="18">
      <c r="A18" s="22" t="inlineStr">
        <is>
          <t>Cromwell</t>
        </is>
      </c>
      <c r="B18" s="239" t="n">
        <v>2230.91</v>
      </c>
      <c r="C18" s="239" t="n">
        <v>29460.16</v>
      </c>
      <c r="D18" s="239" t="n">
        <v>7232.76</v>
      </c>
      <c r="E18" s="23" t="n">
        <v>12</v>
      </c>
      <c r="F18" s="23" t="n">
        <v>107</v>
      </c>
      <c r="G18" s="24" t="n"/>
      <c r="L18" s="111" t="n"/>
    </row>
    <row r="19">
      <c r="A19" s="22" t="inlineStr">
        <is>
          <t>Dunedin</t>
        </is>
      </c>
      <c r="B19" s="239" t="n">
        <v>2902.95</v>
      </c>
      <c r="C19" s="239" t="n">
        <v>38597.84</v>
      </c>
      <c r="D19" s="239" t="n">
        <v>12279.01</v>
      </c>
      <c r="E19" s="23" t="n">
        <v>18</v>
      </c>
      <c r="F19" s="23" t="n">
        <v>183</v>
      </c>
      <c r="G19" s="25" t="n"/>
      <c r="L19" s="111" t="n"/>
    </row>
    <row r="20">
      <c r="A20" s="22" t="inlineStr">
        <is>
          <t>Invercargill</t>
        </is>
      </c>
      <c r="B20" s="239" t="n">
        <v>4789.14</v>
      </c>
      <c r="C20" s="239" t="n">
        <v>53061.17</v>
      </c>
      <c r="D20" s="239" t="n">
        <v>42964.2</v>
      </c>
      <c r="E20" s="23" t="n">
        <v>16</v>
      </c>
      <c r="F20" s="23" t="n">
        <v>180</v>
      </c>
      <c r="G20" s="25" t="n"/>
      <c r="L20" s="111" t="n"/>
    </row>
    <row r="21">
      <c r="A21" s="22" t="inlineStr">
        <is>
          <t>Timaru</t>
        </is>
      </c>
      <c r="B21" s="239" t="n">
        <v>1287.6</v>
      </c>
      <c r="C21" s="239" t="n">
        <v>51524.32</v>
      </c>
      <c r="D21" s="239" t="n">
        <v>60798.60000000001</v>
      </c>
      <c r="E21" s="23" t="n">
        <v>8</v>
      </c>
      <c r="F21" s="23" t="n">
        <v>155</v>
      </c>
      <c r="L21" s="111" t="n"/>
    </row>
    <row r="22">
      <c r="A22" s="22" t="inlineStr">
        <is>
          <t>Taupo</t>
        </is>
      </c>
      <c r="B22" s="239" t="n">
        <v>907.42</v>
      </c>
      <c r="C22" s="239" t="n">
        <v>8226.85</v>
      </c>
      <c r="D22" s="239" t="n">
        <v>0</v>
      </c>
      <c r="E22" s="23" t="n">
        <v>9</v>
      </c>
      <c r="F22" s="23" t="n">
        <v>57</v>
      </c>
      <c r="G22" s="25" t="n"/>
      <c r="L22" s="111" t="n"/>
    </row>
    <row r="23">
      <c r="A23" s="22" t="inlineStr">
        <is>
          <t>Demo Yard</t>
        </is>
      </c>
      <c r="B23" s="238" t="n">
        <v>0</v>
      </c>
      <c r="C23" s="239" t="n">
        <v>0</v>
      </c>
      <c r="D23" s="239" t="n">
        <v>0</v>
      </c>
      <c r="E23" s="23" t="n">
        <v>0</v>
      </c>
      <c r="F23" s="23" t="n">
        <v>0</v>
      </c>
      <c r="L23" s="111" t="n"/>
      <c r="V23" s="46" t="n"/>
    </row>
    <row r="24" ht="15" customHeight="1" thickBot="1">
      <c r="A24" s="19" t="inlineStr">
        <is>
          <t>Total company daily intake</t>
        </is>
      </c>
      <c r="B24" s="240">
        <f>SUM(B4:B23)</f>
        <v/>
      </c>
      <c r="C24" s="240">
        <f>SUM(C4:C23)</f>
        <v/>
      </c>
      <c r="D24" s="240">
        <f>SUM(D4:D23)</f>
        <v/>
      </c>
      <c r="E24" s="26">
        <f>SUM(E4:E23)</f>
        <v/>
      </c>
      <c r="F24" s="26">
        <f>SUM(F4:F23)</f>
        <v/>
      </c>
    </row>
    <row r="25">
      <c r="B25" s="252" t="n"/>
      <c r="C25" s="252" t="n"/>
      <c r="D25" s="18" t="n"/>
      <c r="E25" s="18" t="n"/>
      <c r="F25" s="18" t="n"/>
    </row>
    <row r="26">
      <c r="A26" s="2" t="inlineStr">
        <is>
          <t xml:space="preserve">Projected Purchases </t>
        </is>
      </c>
      <c r="B26" s="254">
        <f>IF(AND(WEEKDAY(B1, 2)&lt;6, WEEKDAY(B1, 2)&lt;&gt;7), 210000, 70000)</f>
        <v/>
      </c>
      <c r="C26" s="254">
        <f>B30</f>
        <v/>
      </c>
      <c r="G26" s="29" t="inlineStr">
        <is>
          <t>Total Daily Transport Charges</t>
        </is>
      </c>
      <c r="H26" s="29" t="n"/>
      <c r="I26" s="29" t="n"/>
      <c r="J26" s="29" t="n"/>
      <c r="K26" s="29" t="n"/>
      <c r="L26" s="266" t="n">
        <v>1565.2</v>
      </c>
    </row>
    <row r="27" ht="15" customHeight="1" thickBot="1">
      <c r="B27" s="255">
        <f>SUM(B24-B26)</f>
        <v/>
      </c>
      <c r="C27" s="255">
        <f>SUM(C24-C26)</f>
        <v/>
      </c>
      <c r="G27" s="29" t="inlineStr">
        <is>
          <t>Total Transport Charges MTD</t>
        </is>
      </c>
      <c r="H27" s="29" t="n"/>
      <c r="I27" s="29" t="n"/>
      <c r="J27" s="29" t="n"/>
      <c r="K27" s="29" t="n"/>
      <c r="L27" s="266" t="n">
        <v>20710.54</v>
      </c>
    </row>
    <row r="28" ht="15" customHeight="1" thickTop="1">
      <c r="B28" s="252" t="n"/>
      <c r="C28" s="252" t="n"/>
      <c r="D28" s="30" t="n"/>
      <c r="M28" s="199" t="n"/>
    </row>
    <row r="29">
      <c r="A29" s="3" t="inlineStr">
        <is>
          <t xml:space="preserve">Total Purchases MTD </t>
        </is>
      </c>
      <c r="B29" s="256" t="n">
        <v>2148041.1</v>
      </c>
      <c r="G29" s="9" t="inlineStr">
        <is>
          <t>Total Daily 1% Sorting Fee</t>
        </is>
      </c>
      <c r="H29" s="9" t="n"/>
      <c r="I29" s="9" t="n"/>
      <c r="J29" s="9" t="n"/>
      <c r="K29" s="9" t="n"/>
      <c r="L29" s="206" t="n"/>
    </row>
    <row r="30">
      <c r="A30" s="3" t="inlineStr">
        <is>
          <t xml:space="preserve">Projected Total Purchases MTD </t>
        </is>
      </c>
      <c r="B30" s="256">
        <f>Z5</f>
        <v/>
      </c>
      <c r="G30" s="9" t="inlineStr">
        <is>
          <t>Total 1% Sorting Fee MTD</t>
        </is>
      </c>
      <c r="H30" s="9" t="n"/>
      <c r="I30" s="9" t="n"/>
      <c r="J30" s="9" t="n"/>
      <c r="K30" s="9" t="n"/>
      <c r="L30" s="268" t="n">
        <v>0.1</v>
      </c>
    </row>
    <row r="31" ht="15" customHeight="1" thickBot="1">
      <c r="B31" s="255">
        <f>SUM(B29-B30)</f>
        <v/>
      </c>
      <c r="L31" s="199" t="n"/>
    </row>
    <row r="32" ht="15" customHeight="1" thickTop="1">
      <c r="B32" s="257" t="n"/>
      <c r="G32" s="34" t="inlineStr">
        <is>
          <t>Total Daily Bin Hire Charge</t>
        </is>
      </c>
      <c r="H32" s="34" t="n"/>
      <c r="I32" s="34" t="n"/>
      <c r="J32" s="34" t="n"/>
      <c r="K32" s="34" t="n"/>
      <c r="L32" s="221" t="inlineStr">
        <is>
          <t>-</t>
        </is>
      </c>
    </row>
    <row r="33">
      <c r="A33" s="36" t="inlineStr">
        <is>
          <t xml:space="preserve">Total Brokered Purchases MTD </t>
        </is>
      </c>
      <c r="B33" s="258" t="n">
        <v>259774.88</v>
      </c>
      <c r="G33" s="34" t="inlineStr">
        <is>
          <t>Total Bin Hire Charge MTD</t>
        </is>
      </c>
      <c r="H33" s="34" t="n"/>
      <c r="I33" s="34" t="n"/>
      <c r="J33" s="34" t="n"/>
      <c r="K33" s="34" t="n"/>
      <c r="L33" s="221" t="inlineStr">
        <is>
          <t>-</t>
        </is>
      </c>
    </row>
    <row r="34">
      <c r="A34" s="36" t="inlineStr">
        <is>
          <t xml:space="preserve">Projected Total Brokered Purchases MTD </t>
        </is>
      </c>
      <c r="B34" s="258">
        <f>Z7</f>
        <v/>
      </c>
      <c r="L34" s="199" t="n"/>
    </row>
    <row r="35" ht="15" customHeight="1" thickBot="1">
      <c r="B35" s="255">
        <f>SUM(B33-B34)</f>
        <v/>
      </c>
      <c r="G35" s="39" t="inlineStr">
        <is>
          <t>Total Daily Cash Delivery Fee</t>
        </is>
      </c>
      <c r="H35" s="39" t="n"/>
      <c r="I35" s="39" t="n"/>
      <c r="J35" s="39" t="n"/>
      <c r="K35" s="39" t="n"/>
      <c r="L35" s="222" t="n"/>
    </row>
    <row r="36" ht="15" customHeight="1" thickTop="1">
      <c r="B36" s="257" t="n"/>
      <c r="G36" s="39" t="inlineStr">
        <is>
          <t>Total Cash Delivery Fee MTD</t>
        </is>
      </c>
      <c r="H36" s="39" t="n"/>
      <c r="I36" s="39" t="n"/>
      <c r="J36" s="39" t="n"/>
      <c r="K36" s="39" t="n"/>
      <c r="L36" s="222" t="n"/>
    </row>
    <row r="37">
      <c r="A37" s="40" t="inlineStr">
        <is>
          <t xml:space="preserve">Combined Total Purchases MTD </t>
        </is>
      </c>
      <c r="B37" s="259">
        <f>SUM(B29,B33)</f>
        <v/>
      </c>
      <c r="L37" s="199" t="n"/>
    </row>
    <row r="38">
      <c r="A38" s="40" t="inlineStr">
        <is>
          <t xml:space="preserve">Combined Projected Total Purchases MTD </t>
        </is>
      </c>
      <c r="B38" s="259">
        <f>SUM(B30,B34)</f>
        <v/>
      </c>
      <c r="G38" s="43" t="inlineStr">
        <is>
          <t>Total Daily Cash Handling Fee</t>
        </is>
      </c>
      <c r="H38" s="43" t="n"/>
      <c r="I38" s="43" t="n"/>
      <c r="J38" s="43" t="n"/>
      <c r="K38" s="43" t="n"/>
      <c r="L38" s="271" t="n">
        <v>277.65</v>
      </c>
    </row>
    <row r="39" ht="15" customHeight="1" thickBot="1">
      <c r="B39" s="260">
        <f>B37-B38</f>
        <v/>
      </c>
      <c r="G39" s="43" t="inlineStr">
        <is>
          <t>Total Cash Handling Fee MTD</t>
        </is>
      </c>
      <c r="H39" s="43" t="n"/>
      <c r="I39" s="43" t="n"/>
      <c r="J39" s="43" t="n"/>
      <c r="K39" s="43" t="n"/>
      <c r="L39" s="271" t="n">
        <v>5162.18</v>
      </c>
    </row>
    <row r="40" ht="15" customHeight="1" thickTop="1">
      <c r="B40" s="252" t="n"/>
      <c r="L40" s="267" t="n"/>
    </row>
    <row r="41">
      <c r="A41" s="6" t="inlineStr">
        <is>
          <t xml:space="preserve">Total Suppliers MTD </t>
        </is>
      </c>
      <c r="B41" s="262" t="n">
        <v>6848</v>
      </c>
      <c r="G41" s="13" t="inlineStr">
        <is>
          <t>Total Daily FAF Charge</t>
        </is>
      </c>
      <c r="H41" s="13" t="n"/>
      <c r="I41" s="13" t="n"/>
      <c r="J41" s="13" t="n"/>
      <c r="K41" s="13" t="n"/>
      <c r="L41" s="272" t="n">
        <v>234.8</v>
      </c>
    </row>
    <row r="42">
      <c r="B42" s="252" t="n"/>
      <c r="G42" s="13" t="inlineStr">
        <is>
          <t>Total FAF Charge MTD</t>
        </is>
      </c>
      <c r="H42" s="13" t="n"/>
      <c r="I42" s="13" t="n"/>
      <c r="J42" s="13" t="n"/>
      <c r="K42" s="13" t="n"/>
      <c r="L42" s="272" t="n">
        <v>3106.61</v>
      </c>
    </row>
    <row r="43">
      <c r="A43" s="7" t="inlineStr">
        <is>
          <t xml:space="preserve">Total Sales MTD </t>
        </is>
      </c>
      <c r="B43" s="263" t="n">
        <v>1975151.6</v>
      </c>
      <c r="O43" s="199" t="n"/>
    </row>
    <row r="44">
      <c r="B44" s="252" t="n"/>
      <c r="C44" s="252" t="n"/>
      <c r="D44" s="18" t="n"/>
      <c r="F44" s="18" t="n"/>
    </row>
  </sheetData>
  <pageMargins left="0.7" right="0.7" top="0.75" bottom="0.75" header="0.3" footer="0.3"/>
  <drawing r:id="rId1"/>
</worksheet>
</file>

<file path=xl/worksheets/sheet49.xml><?xml version="1.0" encoding="utf-8"?>
<worksheet xmlns:r="http://schemas.openxmlformats.org/officeDocument/2006/relationships" xmlns="http://schemas.openxmlformats.org/spreadsheetml/2006/main">
  <sheetPr codeName="Sheet49">
    <outlinePr summaryBelow="1" summaryRight="1"/>
    <pageSetUpPr/>
  </sheetPr>
  <dimension ref="A1:T45"/>
  <sheetViews>
    <sheetView zoomScale="80" zoomScaleNormal="80" workbookViewId="0">
      <selection activeCell="S23" sqref="S23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45314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12</v>
      </c>
      <c r="T3" s="199">
        <f>S3*210000</f>
        <v/>
      </c>
    </row>
    <row r="4">
      <c r="A4" s="22" t="inlineStr">
        <is>
          <t>Takanini</t>
        </is>
      </c>
      <c r="B4" s="264" t="n">
        <v>82049.66</v>
      </c>
      <c r="C4" s="23" t="n">
        <v>56</v>
      </c>
      <c r="J4" s="199" t="n"/>
      <c r="R4" t="inlineStr">
        <is>
          <t>staturday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64" t="n">
        <v>4182.92</v>
      </c>
      <c r="C5" s="23" t="n">
        <v>29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4353.65</v>
      </c>
      <c r="C6" s="23" t="n">
        <v>40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14845.38</v>
      </c>
      <c r="C7" s="23" t="n">
        <v>32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35305.01</v>
      </c>
      <c r="C8" s="23" t="n">
        <v>19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3493.07</v>
      </c>
      <c r="C9" s="23" t="n">
        <v>43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5850.26</v>
      </c>
      <c r="C10" s="23" t="n">
        <v>26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12947.68</v>
      </c>
      <c r="C11" s="23" t="n">
        <v>38</v>
      </c>
      <c r="J11" s="199" t="n"/>
    </row>
    <row r="12">
      <c r="A12" s="22" t="inlineStr">
        <is>
          <t>Christchurch</t>
        </is>
      </c>
      <c r="B12" s="264" t="n">
        <v>13511.97</v>
      </c>
      <c r="C12" s="23" t="n">
        <v>17</v>
      </c>
      <c r="J12" s="199" t="n"/>
    </row>
    <row r="13">
      <c r="A13" s="22" t="inlineStr">
        <is>
          <t>Kaiapoi</t>
        </is>
      </c>
      <c r="B13" s="264" t="n">
        <v>1927.38</v>
      </c>
      <c r="C13" s="23" t="n">
        <v>18</v>
      </c>
      <c r="J13" s="199" t="n"/>
    </row>
    <row r="14">
      <c r="A14" s="22" t="inlineStr">
        <is>
          <t>Wellington</t>
        </is>
      </c>
      <c r="B14" s="264" t="n">
        <v>9087.299999999999</v>
      </c>
      <c r="C14" s="23" t="n">
        <v>21</v>
      </c>
      <c r="J14" s="199" t="n"/>
    </row>
    <row r="15">
      <c r="A15" s="22" t="inlineStr">
        <is>
          <t>Levin</t>
        </is>
      </c>
      <c r="B15" s="264" t="n">
        <v>3231.57</v>
      </c>
      <c r="C15" s="23" t="n">
        <v>23</v>
      </c>
      <c r="J15" s="199" t="n"/>
    </row>
    <row r="16">
      <c r="A16" s="22" t="inlineStr">
        <is>
          <t>Northshore</t>
        </is>
      </c>
      <c r="B16" s="264" t="n">
        <v>10169.68</v>
      </c>
      <c r="C16" s="23" t="n">
        <v>72</v>
      </c>
      <c r="D16" s="24" t="n"/>
      <c r="J16" s="199" t="n"/>
    </row>
    <row r="17">
      <c r="A17" s="22" t="inlineStr">
        <is>
          <t>Blenheim</t>
        </is>
      </c>
      <c r="B17" s="264" t="n">
        <v>835.28</v>
      </c>
      <c r="C17" s="23" t="n">
        <v>15</v>
      </c>
      <c r="D17" s="24" t="n"/>
      <c r="J17" s="199" t="n"/>
    </row>
    <row r="18">
      <c r="A18" s="22" t="inlineStr">
        <is>
          <t>Cromwell</t>
        </is>
      </c>
      <c r="B18" s="264" t="n">
        <v>1490.42</v>
      </c>
      <c r="C18" s="23" t="n">
        <v>8</v>
      </c>
      <c r="D18" s="24" t="n"/>
      <c r="J18" s="199" t="n"/>
    </row>
    <row r="19">
      <c r="A19" s="22" t="inlineStr">
        <is>
          <t>Dunedin</t>
        </is>
      </c>
      <c r="B19" s="264" t="n">
        <v>1148.38</v>
      </c>
      <c r="C19" s="23" t="n">
        <v>14</v>
      </c>
      <c r="D19" s="25" t="n"/>
      <c r="J19" s="199" t="n"/>
    </row>
    <row r="20">
      <c r="A20" s="22" t="inlineStr">
        <is>
          <t>Invercargill</t>
        </is>
      </c>
      <c r="B20" s="264" t="n">
        <v>1384.42</v>
      </c>
      <c r="C20" s="23" t="n">
        <v>8</v>
      </c>
      <c r="D20" s="25" t="n"/>
      <c r="J20" s="199" t="n"/>
    </row>
    <row r="21">
      <c r="A21" s="22" t="inlineStr">
        <is>
          <t>Timaru</t>
        </is>
      </c>
      <c r="B21" s="264" t="n">
        <v>9957.790000000001</v>
      </c>
      <c r="C21" s="23" t="n">
        <v>11</v>
      </c>
      <c r="J21" s="199" t="n"/>
    </row>
    <row r="22">
      <c r="A22" s="22" t="inlineStr">
        <is>
          <t>Taupo</t>
        </is>
      </c>
      <c r="B22" s="264" t="n">
        <v>299.09</v>
      </c>
      <c r="C22" s="23" t="n">
        <v>3</v>
      </c>
      <c r="D22" s="25" t="n"/>
      <c r="J22" s="199" t="n"/>
      <c r="S22">
        <f>COUNT(WEEKDAY(3,2))</f>
        <v/>
      </c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2560.18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23399.21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>
        <v>6.87</v>
      </c>
    </row>
    <row r="30">
      <c r="A30" s="3" t="inlineStr">
        <is>
          <t xml:space="preserve">Total Purchases MTD </t>
        </is>
      </c>
      <c r="B30" s="233" t="n"/>
      <c r="C30" s="244" t="n">
        <v>2361082.04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6.97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259826.73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322.48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5485.85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384.02</v>
      </c>
    </row>
    <row r="42">
      <c r="A42" s="6" t="inlineStr">
        <is>
          <t xml:space="preserve">Total Suppliers MTD </t>
        </is>
      </c>
      <c r="B42" s="236" t="n"/>
      <c r="C42" s="224" t="n">
        <v>7432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3509.9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2248621.95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5.xml><?xml version="1.0" encoding="utf-8"?>
<worksheet xmlns:r="http://schemas.openxmlformats.org/officeDocument/2006/relationships" xmlns="http://schemas.openxmlformats.org/spreadsheetml/2006/main">
  <sheetPr codeName="Sheet5">
    <outlinePr summaryBelow="1" summaryRight="1"/>
    <pageSetUpPr/>
  </sheetPr>
  <dimension ref="A1:T45"/>
  <sheetViews>
    <sheetView topLeftCell="A20" workbookViewId="0">
      <selection activeCell="J26" sqref="J26"/>
    </sheetView>
  </sheetViews>
  <sheetFormatPr baseColWidth="8" defaultRowHeight="14.5"/>
  <cols>
    <col width="29.08984375" customWidth="1" min="1" max="1"/>
    <col width="23.08984375" customWidth="1" min="2" max="2"/>
    <col width="20" customWidth="1" min="3" max="3"/>
    <col width="13.453125" customWidth="1" min="10" max="10"/>
    <col width="13.90625" customWidth="1" min="20" max="20"/>
  </cols>
  <sheetData>
    <row r="1">
      <c r="A1" s="16" t="inlineStr">
        <is>
          <t xml:space="preserve">Total Company Daily Intake </t>
        </is>
      </c>
      <c r="B1" s="17" t="n">
        <v>45257</v>
      </c>
      <c r="C1" s="18" t="n"/>
      <c r="O1" s="199" t="n"/>
      <c r="P1" s="199" t="n"/>
      <c r="Q1" s="199" t="n"/>
      <c r="S1" s="199" t="n"/>
      <c r="T1" s="199" t="n"/>
    </row>
    <row r="2">
      <c r="B2" s="18" t="n"/>
      <c r="C2" s="18" t="n"/>
      <c r="O2" s="199" t="n"/>
      <c r="P2" s="199" t="n"/>
      <c r="Q2" s="199" t="n"/>
      <c r="S2" s="199" t="n"/>
      <c r="T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O3" s="199" t="n"/>
      <c r="P3" s="199" t="n"/>
      <c r="Q3" s="199" t="n"/>
      <c r="R3" t="inlineStr">
        <is>
          <t>days</t>
        </is>
      </c>
      <c r="S3" s="199" t="n">
        <v>19</v>
      </c>
      <c r="T3" s="199">
        <f>S3*210000</f>
        <v/>
      </c>
    </row>
    <row r="4">
      <c r="A4" s="22" t="inlineStr">
        <is>
          <t>Takanini</t>
        </is>
      </c>
      <c r="B4" s="216" t="n">
        <v>134893.35</v>
      </c>
      <c r="C4" s="23" t="n">
        <v>62</v>
      </c>
      <c r="O4" s="199" t="n"/>
      <c r="P4" s="199" t="n"/>
      <c r="Q4" s="199" t="n"/>
      <c r="R4" t="inlineStr">
        <is>
          <t>staturday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16" t="n">
        <v>17199.27</v>
      </c>
      <c r="C5" s="23" t="n">
        <v>53</v>
      </c>
      <c r="O5" s="199" t="n"/>
      <c r="P5" s="199" t="n"/>
      <c r="Q5" s="199" t="n"/>
      <c r="S5" s="199" t="n"/>
      <c r="T5" s="217">
        <f>SUM(T3:T4)</f>
        <v/>
      </c>
    </row>
    <row r="6">
      <c r="A6" s="22" t="inlineStr">
        <is>
          <t>Whangarei</t>
        </is>
      </c>
      <c r="B6" s="216" t="n">
        <v>4561.69</v>
      </c>
      <c r="C6" s="23" t="n">
        <v>40</v>
      </c>
      <c r="O6" s="199" t="n"/>
      <c r="P6" s="199" t="n"/>
      <c r="Q6" s="199" t="n"/>
      <c r="S6" s="199" t="n"/>
      <c r="T6" s="217" t="n"/>
    </row>
    <row r="7">
      <c r="A7" s="22" t="inlineStr">
        <is>
          <t>West Auckland</t>
        </is>
      </c>
      <c r="B7" s="216" t="n">
        <v>12135.72</v>
      </c>
      <c r="C7" s="23" t="n">
        <v>21</v>
      </c>
      <c r="O7" s="199" t="n"/>
      <c r="P7" s="199" t="n"/>
      <c r="Q7" s="199" t="n"/>
      <c r="R7" t="inlineStr">
        <is>
          <t xml:space="preserve">total brokered days </t>
        </is>
      </c>
      <c r="S7" s="199" t="n">
        <v>19</v>
      </c>
      <c r="T7" s="199">
        <f>S7*35000</f>
        <v/>
      </c>
    </row>
    <row r="8">
      <c r="A8" s="22" t="inlineStr">
        <is>
          <t>Penrose</t>
        </is>
      </c>
      <c r="B8" s="216" t="n">
        <v>28244.5</v>
      </c>
      <c r="C8" s="23" t="n">
        <v>23</v>
      </c>
      <c r="O8" s="199" t="n"/>
      <c r="P8" s="199" t="n"/>
      <c r="Q8" s="199" t="n"/>
      <c r="S8" s="199" t="n"/>
      <c r="T8" s="199" t="n"/>
    </row>
    <row r="9">
      <c r="A9" s="22" t="inlineStr">
        <is>
          <t>East Tamaki</t>
        </is>
      </c>
      <c r="B9" s="216" t="n">
        <v>3309.26</v>
      </c>
      <c r="C9" s="23" t="n">
        <v>42</v>
      </c>
      <c r="O9" s="199" t="n"/>
      <c r="P9" s="199" t="n"/>
      <c r="Q9" s="199" t="n"/>
      <c r="S9" s="199" t="n"/>
      <c r="T9" s="199" t="n"/>
    </row>
    <row r="10">
      <c r="A10" s="22" t="inlineStr">
        <is>
          <t>Otahuhu</t>
        </is>
      </c>
      <c r="B10" s="216" t="n">
        <v>4453.72</v>
      </c>
      <c r="C10" s="23" t="n">
        <v>37</v>
      </c>
      <c r="O10" s="199" t="n"/>
      <c r="P10" s="199" t="n"/>
      <c r="Q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16" t="n">
        <v>7768.48</v>
      </c>
      <c r="C11" s="23" t="n">
        <v>31</v>
      </c>
      <c r="O11" s="199" t="n"/>
      <c r="P11" s="199" t="n"/>
      <c r="Q11" s="199" t="n"/>
      <c r="S11" s="199" t="n"/>
      <c r="T11" s="199" t="n"/>
    </row>
    <row r="12">
      <c r="A12" s="22" t="inlineStr">
        <is>
          <t>Christchurch</t>
        </is>
      </c>
      <c r="B12" s="216" t="n">
        <v>4222.74</v>
      </c>
      <c r="C12" s="23" t="n">
        <v>15</v>
      </c>
      <c r="O12" s="199" t="n"/>
      <c r="P12" s="199" t="n"/>
      <c r="Q12" s="199" t="n"/>
      <c r="S12" s="199" t="n"/>
      <c r="T12" s="199" t="n"/>
    </row>
    <row r="13">
      <c r="A13" s="22" t="inlineStr">
        <is>
          <t>Kaiapoi</t>
        </is>
      </c>
      <c r="B13" s="216" t="n">
        <v>1344.67</v>
      </c>
      <c r="C13" s="23" t="n">
        <v>16</v>
      </c>
      <c r="O13" s="199" t="n"/>
      <c r="P13" s="199" t="n"/>
      <c r="Q13" s="199" t="n"/>
      <c r="S13" s="199" t="n"/>
      <c r="T13" s="199" t="n"/>
    </row>
    <row r="14">
      <c r="A14" s="22" t="inlineStr">
        <is>
          <t>Wellington</t>
        </is>
      </c>
      <c r="B14" s="216" t="n">
        <v>8638.43</v>
      </c>
      <c r="C14" s="23" t="n">
        <v>26</v>
      </c>
      <c r="O14" s="199" t="n"/>
      <c r="P14" s="199" t="n"/>
      <c r="Q14" s="199" t="n"/>
      <c r="S14" s="199" t="n"/>
      <c r="T14" s="199" t="n"/>
    </row>
    <row r="15">
      <c r="A15" s="22" t="inlineStr">
        <is>
          <t>Levin</t>
        </is>
      </c>
      <c r="B15" s="216" t="n">
        <v>1795.94</v>
      </c>
      <c r="C15" s="23" t="n">
        <v>28</v>
      </c>
      <c r="O15" s="199" t="n"/>
      <c r="P15" s="199" t="n"/>
      <c r="Q15" s="199" t="n"/>
      <c r="S15" s="199" t="n"/>
      <c r="T15" s="199" t="n"/>
    </row>
    <row r="16">
      <c r="A16" s="22" t="inlineStr">
        <is>
          <t>Northshore</t>
        </is>
      </c>
      <c r="B16" s="216" t="n">
        <v>9575.879999999999</v>
      </c>
      <c r="C16" s="23" t="n">
        <v>71</v>
      </c>
      <c r="D16" s="24" t="n"/>
      <c r="O16" s="199" t="n"/>
      <c r="P16" s="199" t="n"/>
      <c r="Q16" s="199" t="n"/>
      <c r="S16" s="199" t="n"/>
      <c r="T16" s="199" t="n"/>
    </row>
    <row r="17">
      <c r="A17" s="22" t="inlineStr">
        <is>
          <t>Blenheim</t>
        </is>
      </c>
      <c r="B17" s="216" t="n">
        <v>1097.37</v>
      </c>
      <c r="C17" s="23" t="n">
        <v>19</v>
      </c>
      <c r="D17" s="24" t="n"/>
      <c r="O17" s="199" t="n"/>
      <c r="P17" s="199" t="n"/>
      <c r="Q17" s="199" t="n"/>
      <c r="S17" s="199" t="n"/>
      <c r="T17" s="199" t="n"/>
    </row>
    <row r="18">
      <c r="A18" s="22" t="inlineStr">
        <is>
          <t>Cromwell</t>
        </is>
      </c>
      <c r="B18" s="216" t="n">
        <v>7281.94</v>
      </c>
      <c r="C18" s="23" t="n">
        <v>11</v>
      </c>
      <c r="D18" s="24" t="n"/>
      <c r="O18" s="199" t="n"/>
      <c r="P18" s="199" t="n"/>
      <c r="Q18" s="199" t="n"/>
      <c r="S18" s="199" t="n"/>
      <c r="T18" s="199" t="n"/>
    </row>
    <row r="19">
      <c r="A19" s="22" t="inlineStr">
        <is>
          <t>Dunedin</t>
        </is>
      </c>
      <c r="B19" s="216" t="n">
        <v>4032.57</v>
      </c>
      <c r="C19" s="23" t="n">
        <v>13</v>
      </c>
      <c r="D19" s="25" t="n"/>
      <c r="O19" s="199" t="n"/>
      <c r="P19" s="199" t="n"/>
      <c r="Q19" s="199" t="n"/>
      <c r="S19" s="199" t="n"/>
      <c r="T19" s="199" t="n"/>
    </row>
    <row r="20">
      <c r="A20" s="22" t="inlineStr">
        <is>
          <t>Invercargill</t>
        </is>
      </c>
      <c r="B20" s="216" t="n">
        <v>5664.66</v>
      </c>
      <c r="C20" s="23" t="n">
        <v>21</v>
      </c>
      <c r="D20" s="25" t="n"/>
      <c r="O20" s="199" t="n"/>
      <c r="P20" s="199" t="n"/>
      <c r="Q20" s="199" t="n"/>
      <c r="S20" s="199" t="n"/>
      <c r="T20" s="199" t="n"/>
    </row>
    <row r="21">
      <c r="A21" s="22" t="inlineStr">
        <is>
          <t>Timaru</t>
        </is>
      </c>
      <c r="B21" s="216" t="n">
        <v>1490.5</v>
      </c>
      <c r="C21" s="23" t="n">
        <v>12</v>
      </c>
      <c r="O21" s="199" t="n"/>
      <c r="P21" s="199" t="n"/>
      <c r="Q21" s="199" t="n"/>
      <c r="S21" s="199" t="n"/>
      <c r="T21" s="199" t="n"/>
    </row>
    <row r="22">
      <c r="A22" s="22" t="inlineStr">
        <is>
          <t>Taupo</t>
        </is>
      </c>
      <c r="B22" s="216" t="n">
        <v>1123.94</v>
      </c>
      <c r="C22" s="23" t="n">
        <v>3</v>
      </c>
      <c r="D22" s="25" t="n"/>
      <c r="O22" s="199" t="n"/>
      <c r="P22" s="199" t="n"/>
      <c r="Q22" s="199" t="n"/>
      <c r="S22" s="199" t="n"/>
      <c r="T22" s="199" t="n"/>
    </row>
    <row r="23">
      <c r="A23" s="22" t="inlineStr">
        <is>
          <t>Demo Yard</t>
        </is>
      </c>
      <c r="B23" s="216" t="n">
        <v>0</v>
      </c>
      <c r="C23" s="23" t="n">
        <v>0</v>
      </c>
      <c r="O23" s="199" t="n"/>
      <c r="P23" s="199" t="n"/>
      <c r="Q23" s="199" t="n"/>
      <c r="S23" s="199" t="n"/>
      <c r="T23" s="199" t="n"/>
    </row>
    <row r="24" ht="15" customHeight="1" thickBot="1">
      <c r="A24" s="19" t="inlineStr">
        <is>
          <t>Total company daily intake</t>
        </is>
      </c>
      <c r="B24" s="218">
        <f>SUM(B4:B23)</f>
        <v/>
      </c>
      <c r="C24" s="26">
        <f>SUM(C4:C23)</f>
        <v/>
      </c>
      <c r="O24" s="199" t="n"/>
      <c r="P24" s="199" t="n"/>
      <c r="Q24" s="199" t="n"/>
      <c r="S24" s="199" t="n"/>
      <c r="T24" s="199" t="n"/>
    </row>
    <row r="25">
      <c r="B25" s="18" t="n"/>
      <c r="C25" s="18" t="n"/>
      <c r="O25" s="199" t="n"/>
      <c r="P25" s="199" t="n"/>
      <c r="Q25" s="199" t="n"/>
      <c r="S25" s="199" t="n"/>
      <c r="T25" s="199" t="n"/>
    </row>
    <row r="26">
      <c r="A26" s="2" t="inlineStr">
        <is>
          <t>Total Daily Purchases</t>
        </is>
      </c>
      <c r="B26" s="27" t="n"/>
      <c r="C26" s="28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2534.27</v>
      </c>
      <c r="O26" s="199" t="n"/>
      <c r="P26" s="199" t="n"/>
      <c r="Q26" s="199" t="n"/>
      <c r="S26" s="199" t="n"/>
      <c r="T26" s="199" t="n"/>
    </row>
    <row r="27">
      <c r="A27" s="2" t="inlineStr">
        <is>
          <t xml:space="preserve">Daily Projected Purchases </t>
        </is>
      </c>
      <c r="B27" s="27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40611.34</v>
      </c>
      <c r="O27" s="199" t="n"/>
      <c r="P27" s="199" t="n"/>
      <c r="Q27" s="199" t="n"/>
      <c r="S27" s="199" t="n"/>
      <c r="T27" s="199" t="n"/>
    </row>
    <row r="28" ht="15" customHeight="1" thickBot="1">
      <c r="B28" s="18" t="n"/>
      <c r="C28" s="33">
        <f>SUM(C26-C27)</f>
        <v/>
      </c>
      <c r="J28" s="199" t="n"/>
      <c r="M28" s="199" t="n"/>
      <c r="O28" s="199" t="n"/>
      <c r="P28" s="199" t="n"/>
      <c r="Q28" s="199" t="n"/>
      <c r="S28" s="199" t="n"/>
      <c r="T28" s="199" t="n"/>
    </row>
    <row r="29" ht="15" customHeight="1" thickTop="1">
      <c r="B29" s="1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  <c r="O29" s="199" t="n"/>
      <c r="P29" s="199" t="n"/>
      <c r="Q29" s="199" t="n"/>
      <c r="S29" s="199" t="n"/>
      <c r="T29" s="199" t="n"/>
    </row>
    <row r="30">
      <c r="A30" s="3" t="inlineStr">
        <is>
          <t xml:space="preserve">Total Purchases MTD </t>
        </is>
      </c>
      <c r="B30" s="31" t="n"/>
      <c r="C30" s="32" t="n">
        <v>4563203.71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  <c r="M30" s="220" t="n"/>
      <c r="O30" s="199" t="n"/>
      <c r="P30" s="199" t="n"/>
      <c r="Q30" s="199" t="n"/>
      <c r="S30" s="199" t="n"/>
      <c r="T30" s="199" t="n"/>
    </row>
    <row r="31">
      <c r="A31" s="3" t="inlineStr">
        <is>
          <t xml:space="preserve">Projected Total Purchases MTD </t>
        </is>
      </c>
      <c r="B31" s="31" t="n"/>
      <c r="C31" s="32">
        <f>210000+210000+210000+70000+210000+210000+210000+210000+210000+70000+210000+210000+210000+210000+210000+70000+210000+210000+210000+210000+210000+70000+210000</f>
        <v/>
      </c>
      <c r="J31" s="199" t="n"/>
      <c r="O31" s="199" t="n"/>
      <c r="P31" s="199" t="n"/>
      <c r="Q31" s="199" t="n"/>
      <c r="S31" s="199" t="n"/>
      <c r="T31" s="199" t="n"/>
    </row>
    <row r="32" ht="15" customHeight="1" thickBot="1">
      <c r="B32" s="1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  <c r="O32" s="199" t="n"/>
      <c r="P32" s="199" t="n"/>
      <c r="Q32" s="199" t="n"/>
      <c r="S32" s="199" t="n"/>
      <c r="T32" s="199" t="n"/>
    </row>
    <row r="33" ht="15" customHeight="1" thickTop="1">
      <c r="B33" s="1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  <c r="O33" s="199" t="n"/>
      <c r="P33" s="199" t="n"/>
      <c r="Q33" s="199" t="n"/>
      <c r="S33" s="199" t="n"/>
      <c r="T33" s="199" t="n"/>
    </row>
    <row r="34">
      <c r="A34" s="36" t="inlineStr">
        <is>
          <t xml:space="preserve">Total Brokered Purchases MTD </t>
        </is>
      </c>
      <c r="B34" s="37" t="n"/>
      <c r="C34" s="38" t="n">
        <v>270678.47</v>
      </c>
      <c r="J34" s="199" t="n"/>
      <c r="O34" s="199" t="n"/>
      <c r="P34" s="199" t="n"/>
      <c r="Q34" s="199" t="n"/>
      <c r="S34" s="199" t="n"/>
      <c r="T34" s="199" t="n"/>
    </row>
    <row r="35">
      <c r="A35" s="36" t="inlineStr">
        <is>
          <t xml:space="preserve">Projected Total Brokered Purchases MTD </t>
        </is>
      </c>
      <c r="B35" s="37" t="n"/>
      <c r="C35" s="38">
        <f>19*35000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  <c r="O35" s="199" t="n"/>
      <c r="P35" s="199" t="n"/>
      <c r="Q35" s="199" t="n"/>
      <c r="S35" s="199" t="n"/>
      <c r="T35" s="199" t="n"/>
    </row>
    <row r="36" ht="15" customHeight="1" thickBot="1">
      <c r="B36" s="1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  <c r="O36" s="199" t="n"/>
      <c r="P36" s="199" t="n"/>
      <c r="Q36" s="199" t="n"/>
      <c r="S36" s="199" t="n"/>
      <c r="T36" s="199" t="n"/>
    </row>
    <row r="37" ht="15" customHeight="1" thickTop="1">
      <c r="B37" s="18" t="n"/>
      <c r="C37" s="35" t="n"/>
      <c r="J37" s="199" t="n"/>
      <c r="O37" s="199" t="n"/>
      <c r="P37" s="199" t="n"/>
      <c r="Q37" s="199" t="n"/>
      <c r="S37" s="199" t="n"/>
      <c r="T37" s="199" t="n"/>
    </row>
    <row r="38">
      <c r="A38" s="40" t="inlineStr">
        <is>
          <t xml:space="preserve">Combined Total Purchases MTD </t>
        </is>
      </c>
      <c r="B38" s="41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370.1</v>
      </c>
      <c r="O38" s="199" t="n"/>
      <c r="P38" s="199" t="n"/>
      <c r="Q38" s="199" t="n"/>
      <c r="S38" s="199" t="n"/>
      <c r="T38" s="199" t="n"/>
    </row>
    <row r="39">
      <c r="A39" s="40" t="inlineStr">
        <is>
          <t xml:space="preserve">Combined Projected Total Purchases MTD </t>
        </is>
      </c>
      <c r="B39" s="41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8888.780000000001</v>
      </c>
      <c r="O39" s="199" t="n"/>
      <c r="P39" s="199" t="n"/>
      <c r="Q39" s="199" t="n"/>
      <c r="S39" s="199" t="n"/>
      <c r="T39" s="199" t="n"/>
    </row>
    <row r="40" ht="15" customHeight="1" thickBot="1">
      <c r="B40" s="18" t="n"/>
      <c r="C40" s="33">
        <f>SUM(C38-C39)</f>
        <v/>
      </c>
      <c r="J40" s="199" t="n"/>
      <c r="O40" s="199" t="n"/>
      <c r="P40" s="199" t="n"/>
      <c r="Q40" s="199" t="n"/>
      <c r="S40" s="199" t="n"/>
      <c r="T40" s="199" t="n"/>
    </row>
    <row r="41" ht="15" customHeight="1" thickTop="1">
      <c r="B41" s="1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380.17</v>
      </c>
      <c r="O41" s="199" t="n"/>
      <c r="P41" s="199" t="n"/>
      <c r="Q41" s="199" t="n"/>
      <c r="S41" s="199" t="n"/>
      <c r="T41" s="199" t="n"/>
    </row>
    <row r="42">
      <c r="A42" s="6" t="inlineStr">
        <is>
          <t xml:space="preserve">Total Suppliers MTD </t>
        </is>
      </c>
      <c r="B42" s="44" t="n"/>
      <c r="C42" s="224" t="n">
        <v>10753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6091.94</v>
      </c>
      <c r="O42" s="199" t="n"/>
      <c r="P42" s="199" t="n"/>
      <c r="Q42" s="199" t="n"/>
      <c r="S42" s="199" t="n"/>
      <c r="T42" s="199" t="n"/>
    </row>
    <row r="43">
      <c r="B43" s="18" t="n"/>
      <c r="C43" s="18" t="n"/>
      <c r="O43" s="199" t="n"/>
      <c r="P43" s="199" t="n"/>
      <c r="Q43" s="199" t="n"/>
      <c r="S43" s="199" t="n"/>
      <c r="T43" s="199" t="n"/>
    </row>
    <row r="44">
      <c r="A44" s="7" t="inlineStr">
        <is>
          <t xml:space="preserve">Total Sales MTD </t>
        </is>
      </c>
      <c r="B44" s="45" t="n"/>
      <c r="C44" s="225" t="n">
        <v>5984678.84</v>
      </c>
      <c r="O44" s="199" t="n"/>
      <c r="P44" s="199" t="n"/>
      <c r="Q44" s="199" t="n"/>
      <c r="S44" s="199" t="n"/>
      <c r="T44" s="199" t="n"/>
    </row>
    <row r="45">
      <c r="B45" s="18" t="n"/>
      <c r="C45" s="18" t="n"/>
      <c r="O45" s="199" t="n"/>
      <c r="P45" s="199" t="n"/>
      <c r="Q45" s="199" t="n"/>
      <c r="S45" s="199" t="n"/>
      <c r="T45" s="199" t="n"/>
    </row>
  </sheetData>
  <pageMargins left="0.7" right="0.7" top="0.75" bottom="0.75" header="0.3" footer="0.3"/>
  <drawing r:id="rId1"/>
</worksheet>
</file>

<file path=xl/worksheets/sheet50.xml><?xml version="1.0" encoding="utf-8"?>
<worksheet xmlns:r="http://schemas.openxmlformats.org/officeDocument/2006/relationships" xmlns="http://schemas.openxmlformats.org/spreadsheetml/2006/main">
  <sheetPr codeName="Sheet50">
    <outlinePr summaryBelow="1" summaryRight="1"/>
    <pageSetUpPr/>
  </sheetPr>
  <dimension ref="A1:T45"/>
  <sheetViews>
    <sheetView zoomScale="80" zoomScaleNormal="80" workbookViewId="0">
      <selection activeCell="A1" sqref="A1:M45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45315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13</v>
      </c>
      <c r="T3" s="199">
        <f>S3*210000</f>
        <v/>
      </c>
    </row>
    <row r="4">
      <c r="A4" s="22" t="inlineStr">
        <is>
          <t>Takanini</t>
        </is>
      </c>
      <c r="B4" s="264" t="n">
        <v>164769.84</v>
      </c>
      <c r="C4" s="23" t="n">
        <v>69</v>
      </c>
      <c r="J4" s="199" t="n"/>
      <c r="R4" t="inlineStr">
        <is>
          <t>om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64" t="n">
        <v>9720.82</v>
      </c>
      <c r="C5" s="23" t="n">
        <v>38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5844.56</v>
      </c>
      <c r="C6" s="23" t="n">
        <v>53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2462.81</v>
      </c>
      <c r="C7" s="23" t="n">
        <v>27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2879.26</v>
      </c>
      <c r="C8" s="23" t="n">
        <v>15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2325.3</v>
      </c>
      <c r="C9" s="23" t="n">
        <v>43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4031.54</v>
      </c>
      <c r="C10" s="23" t="n">
        <v>27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6774.17</v>
      </c>
      <c r="C11" s="23" t="n">
        <v>38</v>
      </c>
      <c r="J11" s="199" t="n"/>
    </row>
    <row r="12">
      <c r="A12" s="22" t="inlineStr">
        <is>
          <t>Christchurch</t>
        </is>
      </c>
      <c r="B12" s="264" t="n">
        <v>4888.73</v>
      </c>
      <c r="C12" s="23" t="n">
        <v>10</v>
      </c>
      <c r="J12" s="199" t="n"/>
    </row>
    <row r="13">
      <c r="A13" s="22" t="inlineStr">
        <is>
          <t>Kaiapoi</t>
        </is>
      </c>
      <c r="B13" s="264" t="n">
        <v>1234.12</v>
      </c>
      <c r="C13" s="23" t="n">
        <v>17</v>
      </c>
      <c r="J13" s="199" t="n"/>
    </row>
    <row r="14">
      <c r="A14" s="22" t="inlineStr">
        <is>
          <t>Wellington</t>
        </is>
      </c>
      <c r="B14" s="264" t="n">
        <v>11546.11</v>
      </c>
      <c r="C14" s="23" t="n">
        <v>20</v>
      </c>
      <c r="J14" s="199" t="n"/>
    </row>
    <row r="15">
      <c r="A15" s="22" t="inlineStr">
        <is>
          <t>Levin</t>
        </is>
      </c>
      <c r="B15" s="264" t="n">
        <v>6281.58</v>
      </c>
      <c r="C15" s="23" t="n">
        <v>29</v>
      </c>
      <c r="J15" s="199" t="n"/>
    </row>
    <row r="16">
      <c r="A16" s="22" t="inlineStr">
        <is>
          <t>Northshore</t>
        </is>
      </c>
      <c r="B16" s="264" t="n">
        <v>12497.41</v>
      </c>
      <c r="C16" s="23" t="n">
        <v>82</v>
      </c>
      <c r="D16" s="24" t="n"/>
      <c r="J16" s="199" t="n"/>
    </row>
    <row r="17">
      <c r="A17" s="22" t="inlineStr">
        <is>
          <t>Blenheim</t>
        </is>
      </c>
      <c r="B17" s="264" t="n">
        <v>16088.28</v>
      </c>
      <c r="C17" s="23" t="n">
        <v>17</v>
      </c>
      <c r="D17" s="24" t="n"/>
      <c r="J17" s="199" t="n"/>
    </row>
    <row r="18">
      <c r="A18" s="22" t="inlineStr">
        <is>
          <t>Cromwell</t>
        </is>
      </c>
      <c r="B18" s="264" t="n">
        <v>1408.2</v>
      </c>
      <c r="C18" s="23" t="n">
        <v>8</v>
      </c>
      <c r="D18" s="24" t="n"/>
      <c r="J18" s="199" t="n"/>
    </row>
    <row r="19">
      <c r="A19" s="22" t="inlineStr">
        <is>
          <t>Dunedin</t>
        </is>
      </c>
      <c r="B19" s="264" t="n">
        <v>1814.87</v>
      </c>
      <c r="C19" s="23" t="n">
        <v>16</v>
      </c>
      <c r="D19" s="25" t="n"/>
      <c r="J19" s="199" t="n"/>
    </row>
    <row r="20">
      <c r="A20" s="22" t="inlineStr">
        <is>
          <t>Invercargill</t>
        </is>
      </c>
      <c r="B20" s="264" t="n">
        <v>1354.08</v>
      </c>
      <c r="C20" s="23" t="n">
        <v>5</v>
      </c>
      <c r="D20" s="25" t="n"/>
      <c r="J20" s="199" t="n"/>
    </row>
    <row r="21">
      <c r="A21" s="22" t="inlineStr">
        <is>
          <t>Timaru</t>
        </is>
      </c>
      <c r="B21" s="264" t="n">
        <v>3644</v>
      </c>
      <c r="C21" s="23" t="n">
        <v>16</v>
      </c>
      <c r="J21" s="199" t="n"/>
    </row>
    <row r="22">
      <c r="A22" s="22" t="inlineStr">
        <is>
          <t>Taupo</t>
        </is>
      </c>
      <c r="B22" s="264" t="n">
        <v>569.98</v>
      </c>
      <c r="C22" s="23" t="n">
        <v>6</v>
      </c>
      <c r="D22" s="25" t="n"/>
      <c r="J22" s="199" t="n"/>
      <c r="S22">
        <f>COUNT(WEEKDAY(3,2))</f>
        <v/>
      </c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2078.2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25474.78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2773639.47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6.97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260031.96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387.83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5873.68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311.75</v>
      </c>
    </row>
    <row r="42">
      <c r="A42" s="6" t="inlineStr">
        <is>
          <t xml:space="preserve">Total Suppliers MTD </t>
        </is>
      </c>
      <c r="B42" s="236" t="n"/>
      <c r="C42" s="224" t="n">
        <v>7879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3821.25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2715824.92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51.xml><?xml version="1.0" encoding="utf-8"?>
<worksheet xmlns:r="http://schemas.openxmlformats.org/officeDocument/2006/relationships" xmlns="http://schemas.openxmlformats.org/spreadsheetml/2006/main">
  <sheetPr codeName="Sheet51">
    <outlinePr summaryBelow="1" summaryRight="1"/>
    <pageSetUpPr/>
  </sheetPr>
  <dimension ref="A1:T45"/>
  <sheetViews>
    <sheetView topLeftCell="A8" zoomScale="80" zoomScaleNormal="80" workbookViewId="0">
      <selection activeCell="F28" sqref="F28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45316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14</v>
      </c>
      <c r="T3" s="199">
        <f>S3*210000</f>
        <v/>
      </c>
    </row>
    <row r="4">
      <c r="A4" s="22" t="inlineStr">
        <is>
          <t>Takanini</t>
        </is>
      </c>
      <c r="B4" s="264" t="n">
        <v>75999.84</v>
      </c>
      <c r="C4" s="23" t="n">
        <v>57</v>
      </c>
      <c r="J4" s="199" t="n"/>
      <c r="R4" t="inlineStr">
        <is>
          <t>om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64" t="n">
        <v>8062.3</v>
      </c>
      <c r="C5" s="23" t="n">
        <v>45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8000.04</v>
      </c>
      <c r="C6" s="23" t="n">
        <v>55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3093.24</v>
      </c>
      <c r="C7" s="23" t="n">
        <v>27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19091.98</v>
      </c>
      <c r="C8" s="23" t="n">
        <v>22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4460.01</v>
      </c>
      <c r="C9" s="23" t="n">
        <v>37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4230.4</v>
      </c>
      <c r="C10" s="23" t="n">
        <v>18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12767.71</v>
      </c>
      <c r="C11" s="23" t="n">
        <v>38</v>
      </c>
      <c r="J11" s="199" t="n"/>
    </row>
    <row r="12">
      <c r="A12" s="22" t="inlineStr">
        <is>
          <t>Christchurch</t>
        </is>
      </c>
      <c r="B12" s="264" t="n">
        <v>4255.79</v>
      </c>
      <c r="C12" s="23" t="n">
        <v>15</v>
      </c>
      <c r="J12" s="199" t="n"/>
    </row>
    <row r="13">
      <c r="A13" s="22" t="inlineStr">
        <is>
          <t>Kaiapoi</t>
        </is>
      </c>
      <c r="B13" s="264" t="n">
        <v>635.7</v>
      </c>
      <c r="C13" s="23" t="n">
        <v>13</v>
      </c>
      <c r="J13" s="199" t="n"/>
    </row>
    <row r="14">
      <c r="A14" s="22" t="inlineStr">
        <is>
          <t>Wellington</t>
        </is>
      </c>
      <c r="B14" s="264" t="n">
        <v>14935.97</v>
      </c>
      <c r="C14" s="23" t="n">
        <v>37</v>
      </c>
      <c r="J14" s="199" t="n"/>
    </row>
    <row r="15">
      <c r="A15" s="22" t="inlineStr">
        <is>
          <t>Levin</t>
        </is>
      </c>
      <c r="B15" s="264" t="n">
        <v>3266.08</v>
      </c>
      <c r="C15" s="23" t="n">
        <v>24</v>
      </c>
      <c r="J15" s="199" t="n"/>
    </row>
    <row r="16">
      <c r="A16" s="22" t="inlineStr">
        <is>
          <t>Northshore</t>
        </is>
      </c>
      <c r="B16" s="264" t="n">
        <v>11702.96</v>
      </c>
      <c r="C16" s="23" t="n">
        <v>71</v>
      </c>
      <c r="D16" s="24" t="n"/>
      <c r="J16" s="199" t="n"/>
    </row>
    <row r="17">
      <c r="A17" s="22" t="inlineStr">
        <is>
          <t>Blenheim</t>
        </is>
      </c>
      <c r="B17" s="264" t="n">
        <v>893.01</v>
      </c>
      <c r="C17" s="23" t="n">
        <v>10</v>
      </c>
      <c r="D17" s="24" t="n"/>
      <c r="J17" s="199" t="n"/>
    </row>
    <row r="18">
      <c r="A18" s="22" t="inlineStr">
        <is>
          <t>Cromwell</t>
        </is>
      </c>
      <c r="B18" s="264" t="n">
        <v>1424.78</v>
      </c>
      <c r="C18" s="23" t="n">
        <v>5</v>
      </c>
      <c r="D18" s="24" t="n"/>
      <c r="J18" s="199" t="n"/>
    </row>
    <row r="19">
      <c r="A19" s="22" t="inlineStr">
        <is>
          <t>Dunedin</t>
        </is>
      </c>
      <c r="B19" s="264" t="n">
        <v>658.63</v>
      </c>
      <c r="C19" s="23" t="n">
        <v>10</v>
      </c>
      <c r="D19" s="25" t="n"/>
      <c r="J19" s="199" t="n"/>
    </row>
    <row r="20">
      <c r="A20" s="22" t="inlineStr">
        <is>
          <t>Invercargill</t>
        </is>
      </c>
      <c r="B20" s="264" t="n">
        <v>3821.37</v>
      </c>
      <c r="C20" s="23" t="n">
        <v>8</v>
      </c>
      <c r="D20" s="25" t="n"/>
      <c r="J20" s="199" t="n"/>
    </row>
    <row r="21">
      <c r="A21" s="22" t="inlineStr">
        <is>
          <t>Timaru</t>
        </is>
      </c>
      <c r="B21" s="264" t="n">
        <v>1626.23</v>
      </c>
      <c r="C21" s="23" t="n">
        <v>15</v>
      </c>
      <c r="J21" s="199" t="n"/>
    </row>
    <row r="22">
      <c r="A22" s="22" t="inlineStr">
        <is>
          <t>Taupo</t>
        </is>
      </c>
      <c r="B22" s="264" t="n">
        <v>274.71</v>
      </c>
      <c r="C22" s="23" t="n">
        <v>5</v>
      </c>
      <c r="D22" s="25" t="n"/>
      <c r="J22" s="199" t="n"/>
      <c r="S22">
        <f>COUNT(WEEKDAY(3,2))</f>
        <v/>
      </c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1794.14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27380.42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2971361.18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6.97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279801.04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351.77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6225.45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269.11</v>
      </c>
    </row>
    <row r="42">
      <c r="A42" s="6" t="inlineStr">
        <is>
          <t xml:space="preserve">Total Suppliers MTD </t>
        </is>
      </c>
      <c r="B42" s="236" t="n"/>
      <c r="C42" s="224" t="n">
        <v>8394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4107.08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2926339.99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52.xml><?xml version="1.0" encoding="utf-8"?>
<worksheet xmlns:r="http://schemas.openxmlformats.org/officeDocument/2006/relationships" xmlns="http://schemas.openxmlformats.org/spreadsheetml/2006/main">
  <sheetPr codeName="Sheet52">
    <outlinePr summaryBelow="1" summaryRight="1"/>
    <pageSetUpPr/>
  </sheetPr>
  <dimension ref="A1:T45"/>
  <sheetViews>
    <sheetView zoomScale="80" zoomScaleNormal="80" workbookViewId="0">
      <selection activeCell="A1" sqref="A1:M45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45317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15</v>
      </c>
      <c r="T3" s="199">
        <f>S3*210000</f>
        <v/>
      </c>
    </row>
    <row r="4">
      <c r="A4" s="22" t="inlineStr">
        <is>
          <t>Takanini</t>
        </is>
      </c>
      <c r="B4" s="264" t="n">
        <v>27384.73</v>
      </c>
      <c r="C4" s="23" t="n">
        <v>57</v>
      </c>
      <c r="J4" s="199" t="n"/>
      <c r="R4" t="inlineStr">
        <is>
          <t>om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64" t="n">
        <v>18336.58</v>
      </c>
      <c r="C5" s="23" t="n">
        <v>51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6379.79</v>
      </c>
      <c r="C6" s="23" t="n">
        <v>52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8847.780000000001</v>
      </c>
      <c r="C7" s="23" t="n">
        <v>24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2796.25</v>
      </c>
      <c r="C8" s="23" t="n">
        <v>21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6387.48</v>
      </c>
      <c r="C9" s="23" t="n">
        <v>57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3281.81</v>
      </c>
      <c r="C10" s="23" t="n">
        <v>18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6997.61</v>
      </c>
      <c r="C11" s="23" t="n">
        <v>32</v>
      </c>
      <c r="J11" s="199" t="n"/>
    </row>
    <row r="12">
      <c r="A12" s="22" t="inlineStr">
        <is>
          <t>Christchurch</t>
        </is>
      </c>
      <c r="B12" s="264" t="n">
        <v>12191.35</v>
      </c>
      <c r="C12" s="23" t="n">
        <v>20</v>
      </c>
      <c r="J12" s="199" t="n"/>
    </row>
    <row r="13">
      <c r="A13" s="22" t="inlineStr">
        <is>
          <t>Kaiapoi</t>
        </is>
      </c>
      <c r="B13" s="264" t="n">
        <v>1161.22</v>
      </c>
      <c r="C13" s="23" t="n">
        <v>21</v>
      </c>
      <c r="J13" s="199" t="n"/>
    </row>
    <row r="14">
      <c r="A14" s="22" t="inlineStr">
        <is>
          <t>Wellington</t>
        </is>
      </c>
      <c r="B14" s="264" t="n">
        <v>6487.62</v>
      </c>
      <c r="C14" s="23" t="n">
        <v>27</v>
      </c>
      <c r="J14" s="199" t="n"/>
    </row>
    <row r="15">
      <c r="A15" s="22" t="inlineStr">
        <is>
          <t>Levin</t>
        </is>
      </c>
      <c r="B15" s="264" t="n">
        <v>1567.56</v>
      </c>
      <c r="C15" s="23" t="n">
        <v>25</v>
      </c>
      <c r="J15" s="199" t="n"/>
    </row>
    <row r="16">
      <c r="A16" s="22" t="inlineStr">
        <is>
          <t>Northshore</t>
        </is>
      </c>
      <c r="B16" s="264" t="n">
        <v>6100.91</v>
      </c>
      <c r="C16" s="23" t="n">
        <v>54</v>
      </c>
      <c r="D16" s="24" t="n"/>
      <c r="J16" s="199" t="n"/>
    </row>
    <row r="17">
      <c r="A17" s="22" t="inlineStr">
        <is>
          <t>Blenheim</t>
        </is>
      </c>
      <c r="B17" s="264" t="n">
        <v>1261.78</v>
      </c>
      <c r="C17" s="23" t="n">
        <v>17</v>
      </c>
      <c r="D17" s="24" t="n"/>
      <c r="J17" s="199" t="n"/>
    </row>
    <row r="18">
      <c r="A18" s="22" t="inlineStr">
        <is>
          <t>Cromwell</t>
        </is>
      </c>
      <c r="B18" s="264" t="n">
        <v>5173.32</v>
      </c>
      <c r="C18" s="23" t="n">
        <v>11</v>
      </c>
      <c r="D18" s="24" t="n"/>
      <c r="J18" s="199" t="n"/>
    </row>
    <row r="19">
      <c r="A19" s="22" t="inlineStr">
        <is>
          <t>Dunedin</t>
        </is>
      </c>
      <c r="B19" s="264" t="n">
        <v>5663.11</v>
      </c>
      <c r="C19" s="23" t="n">
        <v>14</v>
      </c>
      <c r="D19" s="25" t="n"/>
      <c r="J19" s="199" t="n"/>
    </row>
    <row r="20">
      <c r="A20" s="22" t="inlineStr">
        <is>
          <t>Invercargill</t>
        </is>
      </c>
      <c r="B20" s="264" t="n">
        <v>12912.91</v>
      </c>
      <c r="C20" s="23" t="n">
        <v>18</v>
      </c>
      <c r="D20" s="25" t="n"/>
      <c r="J20" s="199" t="n"/>
    </row>
    <row r="21">
      <c r="A21" s="22" t="inlineStr">
        <is>
          <t>Timaru</t>
        </is>
      </c>
      <c r="B21" s="264" t="n">
        <v>1683.77</v>
      </c>
      <c r="C21" s="23" t="n">
        <v>10</v>
      </c>
      <c r="J21" s="199" t="n"/>
    </row>
    <row r="22">
      <c r="A22" s="22" t="inlineStr">
        <is>
          <t>Taupo</t>
        </is>
      </c>
      <c r="B22" s="264" t="n">
        <v>0</v>
      </c>
      <c r="C22" s="23" t="n">
        <v>0</v>
      </c>
      <c r="D22" s="25" t="n"/>
      <c r="J22" s="199" t="n"/>
      <c r="S22">
        <f>COUNT(WEEKDAY(3,2))</f>
        <v/>
      </c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1416.34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28976.76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3262197.91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6.97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279801.04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357.79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6583.24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212.44</v>
      </c>
    </row>
    <row r="42">
      <c r="A42" s="6" t="inlineStr">
        <is>
          <t xml:space="preserve">Total Suppliers MTD </t>
        </is>
      </c>
      <c r="B42" s="236" t="n"/>
      <c r="C42" s="224" t="n">
        <v>8916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4346.52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3231379.46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53.xml><?xml version="1.0" encoding="utf-8"?>
<worksheet xmlns:r="http://schemas.openxmlformats.org/officeDocument/2006/relationships" xmlns="http://schemas.openxmlformats.org/spreadsheetml/2006/main">
  <sheetPr codeName="Sheet53">
    <outlinePr summaryBelow="1" summaryRight="1"/>
    <pageSetUpPr/>
  </sheetPr>
  <dimension ref="A1:T45"/>
  <sheetViews>
    <sheetView zoomScale="80" zoomScaleNormal="80" workbookViewId="0">
      <selection activeCell="A1" sqref="A1:N45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45318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15</v>
      </c>
      <c r="T3" s="199">
        <f>S3*210000</f>
        <v/>
      </c>
    </row>
    <row r="4">
      <c r="A4" s="22" t="inlineStr">
        <is>
          <t>Takanini</t>
        </is>
      </c>
      <c r="B4" s="264" t="n">
        <v>10306.81</v>
      </c>
      <c r="C4" s="23" t="n">
        <v>30</v>
      </c>
      <c r="J4" s="199" t="n"/>
      <c r="R4" t="inlineStr">
        <is>
          <t>om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64" t="n">
        <v>6262.88</v>
      </c>
      <c r="C5" s="23" t="n">
        <v>22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2438.63</v>
      </c>
      <c r="C6" s="23" t="n">
        <v>23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697.9</v>
      </c>
      <c r="C7" s="23" t="n">
        <v>19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0</v>
      </c>
      <c r="C8" s="23" t="n">
        <v>0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7043.87</v>
      </c>
      <c r="C9" s="23" t="n">
        <v>48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5954.98</v>
      </c>
      <c r="C10" s="23" t="n">
        <v>47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3842.35</v>
      </c>
      <c r="C11" s="23" t="n">
        <v>48</v>
      </c>
      <c r="J11" s="199" t="n"/>
    </row>
    <row r="12">
      <c r="A12" s="22" t="inlineStr">
        <is>
          <t>Christchurch</t>
        </is>
      </c>
      <c r="B12" s="264" t="n">
        <v>0</v>
      </c>
      <c r="C12" s="23" t="n">
        <v>0</v>
      </c>
      <c r="J12" s="199" t="n"/>
    </row>
    <row r="13">
      <c r="A13" s="22" t="inlineStr">
        <is>
          <t>Kaiapoi</t>
        </is>
      </c>
      <c r="B13" s="264" t="n">
        <v>670.4299999999999</v>
      </c>
      <c r="C13" s="23" t="n">
        <v>11</v>
      </c>
      <c r="J13" s="199" t="n"/>
    </row>
    <row r="14">
      <c r="A14" s="22" t="inlineStr">
        <is>
          <t>Wellington</t>
        </is>
      </c>
      <c r="B14" s="264" t="n">
        <v>1355.63</v>
      </c>
      <c r="C14" s="23" t="n">
        <v>8</v>
      </c>
      <c r="J14" s="199" t="n"/>
    </row>
    <row r="15">
      <c r="A15" s="22" t="inlineStr">
        <is>
          <t>Levin</t>
        </is>
      </c>
      <c r="B15" s="264" t="n">
        <v>1438.61</v>
      </c>
      <c r="C15" s="23" t="n">
        <v>13</v>
      </c>
      <c r="J15" s="199" t="n"/>
    </row>
    <row r="16">
      <c r="A16" s="22" t="inlineStr">
        <is>
          <t>Northshore</t>
        </is>
      </c>
      <c r="B16" s="264" t="n">
        <v>9392.67</v>
      </c>
      <c r="C16" s="23" t="n">
        <v>32</v>
      </c>
      <c r="D16" s="24" t="n"/>
      <c r="J16" s="199" t="n"/>
    </row>
    <row r="17">
      <c r="A17" s="22" t="inlineStr">
        <is>
          <t>Blenheim</t>
        </is>
      </c>
      <c r="B17" s="264" t="n">
        <v>0</v>
      </c>
      <c r="C17" s="23" t="n">
        <v>0</v>
      </c>
      <c r="D17" s="24" t="n"/>
      <c r="J17" s="199" t="n"/>
    </row>
    <row r="18">
      <c r="A18" s="22" t="inlineStr">
        <is>
          <t>Cromwell</t>
        </is>
      </c>
      <c r="B18" s="264" t="n">
        <v>0</v>
      </c>
      <c r="C18" s="23" t="n">
        <v>0</v>
      </c>
      <c r="D18" s="24" t="n"/>
      <c r="J18" s="199" t="n"/>
    </row>
    <row r="19">
      <c r="A19" s="22" t="inlineStr">
        <is>
          <t>Dunedin</t>
        </is>
      </c>
      <c r="B19" s="264" t="n">
        <v>714.34</v>
      </c>
      <c r="C19" s="23" t="n">
        <v>12</v>
      </c>
      <c r="D19" s="25" t="n"/>
      <c r="J19" s="199" t="n"/>
    </row>
    <row r="20">
      <c r="A20" s="22" t="inlineStr">
        <is>
          <t>Invercargill</t>
        </is>
      </c>
      <c r="B20" s="264" t="n">
        <v>0</v>
      </c>
      <c r="C20" s="23" t="n">
        <v>0</v>
      </c>
      <c r="D20" s="25" t="n"/>
      <c r="J20" s="199" t="n"/>
    </row>
    <row r="21">
      <c r="A21" s="22" t="inlineStr">
        <is>
          <t>Timaru</t>
        </is>
      </c>
      <c r="B21" s="264" t="n">
        <v>0</v>
      </c>
      <c r="C21" s="23" t="n">
        <v>0</v>
      </c>
      <c r="J21" s="199" t="n"/>
    </row>
    <row r="22">
      <c r="A22" s="22" t="inlineStr">
        <is>
          <t>Taupo</t>
        </is>
      </c>
      <c r="B22" s="264" t="n">
        <v>0</v>
      </c>
      <c r="C22" s="23" t="n">
        <v>0</v>
      </c>
      <c r="D22" s="25" t="n"/>
      <c r="J22" s="199" t="n"/>
      <c r="S22">
        <f>COUNT(WEEKDAY(3,2))</f>
        <v/>
      </c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0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28976.76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3308682.52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6.97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281689.34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348.99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6932.23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/>
    </row>
    <row r="42">
      <c r="A42" s="6" t="inlineStr">
        <is>
          <t xml:space="preserve">Total Suppliers MTD </t>
        </is>
      </c>
      <c r="B42" s="236" t="n"/>
      <c r="C42" s="224" t="n">
        <v>9229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4346.52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3238927.91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54.xml><?xml version="1.0" encoding="utf-8"?>
<worksheet xmlns:r="http://schemas.openxmlformats.org/officeDocument/2006/relationships" xmlns="http://schemas.openxmlformats.org/spreadsheetml/2006/main">
  <sheetPr codeName="Sheet54">
    <outlinePr summaryBelow="1" summaryRight="1"/>
    <pageSetUpPr/>
  </sheetPr>
  <dimension ref="A1:AF44"/>
  <sheetViews>
    <sheetView zoomScale="70" zoomScaleNormal="70" workbookViewId="0">
      <selection activeCell="P43" sqref="A1:P43"/>
    </sheetView>
  </sheetViews>
  <sheetFormatPr baseColWidth="8" defaultRowHeight="14.5"/>
  <cols>
    <col width="42" customWidth="1" min="1" max="1"/>
    <col width="34.54296875" customWidth="1" style="250" min="2" max="2"/>
    <col width="22" customWidth="1" style="250" min="3" max="3"/>
    <col width="18.6328125" customWidth="1" min="4" max="4"/>
    <col width="26.54296875" customWidth="1" min="5" max="5"/>
    <col width="25.90625" customWidth="1" min="6" max="6"/>
    <col width="14.453125" customWidth="1" min="12" max="12"/>
    <col width="14.36328125" customWidth="1" style="199" min="16" max="16"/>
    <col width="20.36328125" customWidth="1" min="26" max="26"/>
    <col width="14.54296875" customWidth="1" min="28" max="28"/>
  </cols>
  <sheetData>
    <row r="1">
      <c r="A1" s="16" t="inlineStr">
        <is>
          <t xml:space="preserve">Total Company Daily Intake </t>
        </is>
      </c>
      <c r="B1" s="251" t="inlineStr">
        <is>
          <t>29-Jan-2024</t>
        </is>
      </c>
      <c r="C1" s="252" t="n"/>
      <c r="D1" s="18" t="n"/>
      <c r="E1" s="18" t="n"/>
      <c r="F1" s="18" t="n"/>
    </row>
    <row r="2">
      <c r="B2" s="252" t="n"/>
      <c r="C2" s="252" t="n"/>
      <c r="D2" s="18" t="n"/>
      <c r="E2" s="18" t="n"/>
      <c r="F2" s="18" t="n"/>
    </row>
    <row r="3">
      <c r="A3" s="19" t="inlineStr">
        <is>
          <t>Branch</t>
        </is>
      </c>
      <c r="B3" s="253" t="inlineStr">
        <is>
          <t>Daily purchases incl. GST</t>
        </is>
      </c>
      <c r="C3" s="253" t="inlineStr">
        <is>
          <t>MTD Purchase</t>
        </is>
      </c>
      <c r="D3" s="20" t="inlineStr">
        <is>
          <t xml:space="preserve">MTD Sales </t>
        </is>
      </c>
      <c r="E3" s="20" t="inlineStr">
        <is>
          <t>Daily no. of Customers</t>
        </is>
      </c>
      <c r="F3" s="20" t="inlineStr">
        <is>
          <t>MTD no. of Customers</t>
        </is>
      </c>
      <c r="G3" s="21" t="n"/>
      <c r="X3" t="inlineStr">
        <is>
          <t>days</t>
        </is>
      </c>
      <c r="Y3" s="199" t="n">
        <v>16</v>
      </c>
      <c r="Z3" s="199">
        <f>Y3*210000</f>
        <v/>
      </c>
    </row>
    <row r="4">
      <c r="A4" s="22" t="inlineStr">
        <is>
          <t>Takanini</t>
        </is>
      </c>
      <c r="B4" s="239" t="n">
        <v>0</v>
      </c>
      <c r="C4" s="239" t="n">
        <v>1653862.73</v>
      </c>
      <c r="D4" s="239" t="n">
        <v>1352972.300000001</v>
      </c>
      <c r="E4" s="23" t="n">
        <v>0</v>
      </c>
      <c r="F4" s="23" t="n">
        <v>1035</v>
      </c>
      <c r="L4" s="111" t="n"/>
      <c r="X4" t="inlineStr">
        <is>
          <t>staturday</t>
        </is>
      </c>
      <c r="Y4" s="199" t="n">
        <v>3</v>
      </c>
      <c r="Z4" s="199">
        <f>Y4*70000</f>
        <v/>
      </c>
    </row>
    <row r="5">
      <c r="A5" s="22" t="inlineStr">
        <is>
          <t>Kamo</t>
        </is>
      </c>
      <c r="B5" s="239" t="n">
        <v>0</v>
      </c>
      <c r="C5" s="239" t="n">
        <v>177904.81</v>
      </c>
      <c r="D5" s="239" t="n">
        <v>234291.82</v>
      </c>
      <c r="E5" s="23" t="n">
        <v>0</v>
      </c>
      <c r="F5" s="23" t="n">
        <v>763</v>
      </c>
      <c r="L5" s="111" t="n"/>
      <c r="Y5" s="199" t="n"/>
      <c r="Z5" s="217">
        <f>SUM(Z3:Z4)</f>
        <v/>
      </c>
    </row>
    <row r="6">
      <c r="A6" s="22" t="inlineStr">
        <is>
          <t>Whangarei</t>
        </is>
      </c>
      <c r="B6" s="239" t="n">
        <v>0</v>
      </c>
      <c r="C6" s="239" t="n">
        <v>127541.5</v>
      </c>
      <c r="D6" s="239" t="n">
        <v>29944.5</v>
      </c>
      <c r="E6" s="23" t="n">
        <v>0</v>
      </c>
      <c r="F6" s="23" t="n">
        <v>836</v>
      </c>
      <c r="L6" s="111" t="n"/>
      <c r="Y6" s="199" t="n"/>
      <c r="Z6" s="217" t="n"/>
    </row>
    <row r="7">
      <c r="A7" s="22" t="inlineStr">
        <is>
          <t>West Auckland</t>
        </is>
      </c>
      <c r="B7" s="239" t="n">
        <v>0</v>
      </c>
      <c r="C7" s="239" t="n">
        <v>128810.88</v>
      </c>
      <c r="D7" s="239" t="n">
        <v>63323.23999999999</v>
      </c>
      <c r="E7" s="23" t="n">
        <v>0</v>
      </c>
      <c r="F7" s="23" t="n">
        <v>554</v>
      </c>
      <c r="L7" s="111" t="n"/>
      <c r="X7" t="inlineStr">
        <is>
          <t xml:space="preserve">total brokered days </t>
        </is>
      </c>
      <c r="Y7" s="199">
        <f>Y3</f>
        <v/>
      </c>
      <c r="Z7" s="199">
        <f>Y7*35000</f>
        <v/>
      </c>
    </row>
    <row r="8">
      <c r="A8" s="22" t="inlineStr">
        <is>
          <t>Penrose</t>
        </is>
      </c>
      <c r="B8" s="239" t="n">
        <v>0</v>
      </c>
      <c r="C8" s="239" t="n">
        <v>228056.76</v>
      </c>
      <c r="D8" s="239" t="n">
        <v>243868.83</v>
      </c>
      <c r="E8" s="23" t="n">
        <v>0</v>
      </c>
      <c r="F8" s="23" t="n">
        <v>335</v>
      </c>
      <c r="L8" s="111" t="n"/>
      <c r="Y8" s="199" t="n"/>
      <c r="Z8" s="199" t="n"/>
    </row>
    <row r="9">
      <c r="A9" s="22" t="inlineStr">
        <is>
          <t>East Tamaki</t>
        </is>
      </c>
      <c r="B9" s="239" t="n">
        <v>0</v>
      </c>
      <c r="C9" s="239" t="n">
        <v>81897.11</v>
      </c>
      <c r="D9" s="239" t="n">
        <v>23171.23</v>
      </c>
      <c r="E9" s="23" t="n">
        <v>0</v>
      </c>
      <c r="F9" s="23" t="n">
        <v>801</v>
      </c>
      <c r="L9" s="111" t="n"/>
      <c r="Y9" s="199" t="n"/>
      <c r="Z9" s="199" t="n"/>
    </row>
    <row r="10">
      <c r="A10" s="22" t="inlineStr">
        <is>
          <t>Otahuhu</t>
        </is>
      </c>
      <c r="B10" s="239" t="n">
        <v>0</v>
      </c>
      <c r="C10" s="239" t="n">
        <v>92439.03</v>
      </c>
      <c r="D10" s="239" t="n">
        <v>36944.51</v>
      </c>
      <c r="E10" s="23" t="n">
        <v>0</v>
      </c>
      <c r="F10" s="23" t="n">
        <v>589</v>
      </c>
      <c r="L10" s="111" t="n"/>
      <c r="Y10" s="214" t="inlineStr">
        <is>
          <t>For Saturday's always use $70000 as Daily Projected Purchases and rest of the week $210000</t>
        </is>
      </c>
      <c r="Z10" s="214" t="n"/>
      <c r="AA10" s="6" t="n"/>
      <c r="AB10" s="6" t="n"/>
      <c r="AC10" s="6" t="n"/>
      <c r="AD10" s="6" t="n"/>
      <c r="AE10" s="6" t="n"/>
      <c r="AF10" s="6" t="n"/>
    </row>
    <row r="11">
      <c r="A11" s="22" t="inlineStr">
        <is>
          <t>Hamilton</t>
        </is>
      </c>
      <c r="B11" s="239" t="n">
        <v>0</v>
      </c>
      <c r="C11" s="239" t="n">
        <v>180443.72</v>
      </c>
      <c r="D11" s="239" t="n">
        <v>38414.41999999999</v>
      </c>
      <c r="E11" s="23" t="n">
        <v>0</v>
      </c>
      <c r="F11" s="23" t="n">
        <v>782</v>
      </c>
      <c r="L11" s="111" t="n"/>
    </row>
    <row r="12">
      <c r="A12" s="22" t="inlineStr">
        <is>
          <t>Christchurch</t>
        </is>
      </c>
      <c r="B12" s="239" t="n">
        <v>16562.06</v>
      </c>
      <c r="C12" s="239" t="n">
        <v>239200.37</v>
      </c>
      <c r="D12" s="239" t="n">
        <v>359650.1699999999</v>
      </c>
      <c r="E12" s="23" t="n">
        <v>22</v>
      </c>
      <c r="F12" s="23" t="n">
        <v>266</v>
      </c>
      <c r="L12" s="111" t="n"/>
    </row>
    <row r="13">
      <c r="A13" s="22" t="inlineStr">
        <is>
          <t>Kaiapoi</t>
        </is>
      </c>
      <c r="B13" s="239" t="n">
        <v>1630.47</v>
      </c>
      <c r="C13" s="239" t="n">
        <v>29264.52</v>
      </c>
      <c r="D13" s="239" t="n">
        <v>40264.1</v>
      </c>
      <c r="E13" s="23" t="n">
        <v>15</v>
      </c>
      <c r="F13" s="23" t="n">
        <v>323</v>
      </c>
      <c r="L13" s="111" t="n"/>
    </row>
    <row r="14">
      <c r="A14" s="22" t="inlineStr">
        <is>
          <t>Wellington</t>
        </is>
      </c>
      <c r="B14" s="239" t="n">
        <v>6621.82</v>
      </c>
      <c r="C14" s="239" t="n">
        <v>110132.1</v>
      </c>
      <c r="D14" s="239" t="n">
        <v>167998.3499999999</v>
      </c>
      <c r="E14" s="23" t="n">
        <v>31</v>
      </c>
      <c r="F14" s="23" t="n">
        <v>400</v>
      </c>
      <c r="L14" s="111" t="n"/>
    </row>
    <row r="15">
      <c r="A15" s="22" t="inlineStr">
        <is>
          <t>Levin</t>
        </is>
      </c>
      <c r="B15" s="239" t="n">
        <v>1598.17</v>
      </c>
      <c r="C15" s="239" t="n">
        <v>52711.76</v>
      </c>
      <c r="D15" s="239" t="n">
        <v>38651.35000000001</v>
      </c>
      <c r="E15" s="23" t="n">
        <v>27</v>
      </c>
      <c r="F15" s="23" t="n">
        <v>425</v>
      </c>
      <c r="L15" s="111" t="n"/>
    </row>
    <row r="16">
      <c r="A16" s="22" t="inlineStr">
        <is>
          <t>North Shore</t>
        </is>
      </c>
      <c r="B16" s="239" t="n">
        <v>0</v>
      </c>
      <c r="C16" s="239" t="n">
        <v>176080.32</v>
      </c>
      <c r="D16" s="239" t="n">
        <v>93802.56000000001</v>
      </c>
      <c r="E16" s="23" t="n">
        <v>0</v>
      </c>
      <c r="F16" s="23" t="n">
        <v>1083</v>
      </c>
      <c r="G16" s="24" t="n"/>
      <c r="L16" s="112" t="n"/>
    </row>
    <row r="17">
      <c r="A17" s="22" t="inlineStr">
        <is>
          <t>Blenheim</t>
        </is>
      </c>
      <c r="B17" s="239" t="n">
        <v>223</v>
      </c>
      <c r="C17" s="239" t="n">
        <v>70723.53999999999</v>
      </c>
      <c r="D17" s="239" t="n">
        <v>8640.98</v>
      </c>
      <c r="E17" s="23" t="n">
        <v>8</v>
      </c>
      <c r="F17" s="23" t="n">
        <v>257</v>
      </c>
      <c r="G17" s="24" t="n"/>
      <c r="L17" s="111" t="n"/>
    </row>
    <row r="18">
      <c r="A18" s="22" t="inlineStr">
        <is>
          <t>Cromwell</t>
        </is>
      </c>
      <c r="B18" s="239" t="n">
        <v>1095.8</v>
      </c>
      <c r="C18" s="239" t="n">
        <v>41877.51</v>
      </c>
      <c r="D18" s="239" t="n">
        <v>7232.76</v>
      </c>
      <c r="E18" s="23" t="n">
        <v>8</v>
      </c>
      <c r="F18" s="23" t="n">
        <v>146</v>
      </c>
      <c r="G18" s="24" t="n"/>
      <c r="L18" s="111" t="n"/>
    </row>
    <row r="19">
      <c r="A19" s="22" t="inlineStr">
        <is>
          <t>Dunedin</t>
        </is>
      </c>
      <c r="B19" s="239" t="n">
        <v>547.35</v>
      </c>
      <c r="C19" s="239" t="n">
        <v>49144.52</v>
      </c>
      <c r="D19" s="239" t="n">
        <v>25811.06</v>
      </c>
      <c r="E19" s="23" t="n">
        <v>11</v>
      </c>
      <c r="F19" s="23" t="n">
        <v>260</v>
      </c>
      <c r="G19" s="25" t="n"/>
      <c r="L19" s="111" t="n"/>
    </row>
    <row r="20">
      <c r="A20" s="22" t="inlineStr">
        <is>
          <t>Invercargill</t>
        </is>
      </c>
      <c r="B20" s="239" t="n">
        <v>1796.98</v>
      </c>
      <c r="C20" s="239" t="n">
        <v>74330.92999999999</v>
      </c>
      <c r="D20" s="239" t="n">
        <v>47285.6</v>
      </c>
      <c r="E20" s="23" t="n">
        <v>12</v>
      </c>
      <c r="F20" s="23" t="n">
        <v>231</v>
      </c>
      <c r="G20" s="25" t="n"/>
      <c r="L20" s="111" t="n"/>
    </row>
    <row r="21">
      <c r="A21" s="22" t="inlineStr">
        <is>
          <t>Timaru</t>
        </is>
      </c>
      <c r="B21" s="239" t="n">
        <v>2346.14</v>
      </c>
      <c r="C21" s="239" t="n">
        <v>70782.25</v>
      </c>
      <c r="D21" s="239" t="n">
        <v>97813.40000000001</v>
      </c>
      <c r="E21" s="23" t="n">
        <v>14</v>
      </c>
      <c r="F21" s="23" t="n">
        <v>221</v>
      </c>
      <c r="L21" s="111" t="n"/>
    </row>
    <row r="22">
      <c r="A22" s="22" t="inlineStr">
        <is>
          <t>Taupo</t>
        </is>
      </c>
      <c r="B22" s="239" t="n">
        <v>0</v>
      </c>
      <c r="C22" s="239" t="n">
        <v>9370.629999999999</v>
      </c>
      <c r="D22" s="239" t="n">
        <v>0</v>
      </c>
      <c r="E22" s="23" t="n">
        <v>0</v>
      </c>
      <c r="F22" s="23" t="n">
        <v>71</v>
      </c>
      <c r="G22" s="25" t="n"/>
      <c r="L22" s="111" t="n"/>
    </row>
    <row r="23">
      <c r="A23" s="22" t="inlineStr">
        <is>
          <t>Demo Yard</t>
        </is>
      </c>
      <c r="B23" s="239" t="n">
        <v>0</v>
      </c>
      <c r="C23" s="239" t="n">
        <v>0</v>
      </c>
      <c r="D23" s="239" t="n">
        <v>0</v>
      </c>
      <c r="E23" s="23" t="n">
        <v>0</v>
      </c>
      <c r="F23" s="23" t="n">
        <v>0</v>
      </c>
      <c r="L23" s="111" t="n"/>
      <c r="V23" s="46" t="n"/>
    </row>
    <row r="24" ht="15" customHeight="1" thickBot="1">
      <c r="A24" s="19" t="inlineStr">
        <is>
          <t>Total company daily intake</t>
        </is>
      </c>
      <c r="B24" s="240">
        <f>SUM(B4:B23)</f>
        <v/>
      </c>
      <c r="C24" s="240">
        <f>SUM(C4:C23)</f>
        <v/>
      </c>
      <c r="D24" s="240">
        <f>SUM(D4:D23)</f>
        <v/>
      </c>
      <c r="E24" s="26">
        <f>SUM(E4:E23)</f>
        <v/>
      </c>
      <c r="F24" s="26">
        <f>SUM(F4:F23)</f>
        <v/>
      </c>
    </row>
    <row r="25">
      <c r="B25" s="252" t="n"/>
      <c r="C25" s="252" t="n"/>
      <c r="D25" s="18" t="n"/>
      <c r="E25" s="18" t="n"/>
      <c r="F25" s="18" t="n"/>
    </row>
    <row r="26">
      <c r="A26" s="2" t="inlineStr">
        <is>
          <t xml:space="preserve">Projected Purchases </t>
        </is>
      </c>
      <c r="B26" s="254">
        <f>IF(AND(WEEKDAY(B1, 2)&lt;6, WEEKDAY(B1, 2)&lt;&gt;7), 210000, 70000)</f>
        <v/>
      </c>
      <c r="C26" s="254">
        <f>B30</f>
        <v/>
      </c>
      <c r="G26" s="29" t="inlineStr">
        <is>
          <t>Total Daily Transport Charges</t>
        </is>
      </c>
      <c r="H26" s="29" t="n"/>
      <c r="I26" s="29" t="n"/>
      <c r="J26" s="29" t="n"/>
      <c r="K26" s="29" t="n"/>
      <c r="L26" s="266" t="n">
        <v>185.66</v>
      </c>
    </row>
    <row r="27" ht="15" customHeight="1" thickBot="1">
      <c r="B27" s="255">
        <f>SUM(B24-B26)</f>
        <v/>
      </c>
      <c r="C27" s="255">
        <f>SUM(C24-C26)</f>
        <v/>
      </c>
      <c r="G27" s="29" t="inlineStr">
        <is>
          <t>Total Transport Charges MTD</t>
        </is>
      </c>
      <c r="H27" s="29" t="n"/>
      <c r="I27" s="29" t="n"/>
      <c r="J27" s="29" t="n"/>
      <c r="K27" s="29" t="n"/>
      <c r="L27" s="266" t="n">
        <v>29162.42</v>
      </c>
    </row>
    <row r="28" ht="15" customHeight="1" thickTop="1">
      <c r="B28" s="252" t="n"/>
      <c r="C28" s="252" t="n"/>
      <c r="D28" s="30" t="n"/>
      <c r="M28" s="199" t="n"/>
    </row>
    <row r="29">
      <c r="A29" s="3" t="inlineStr">
        <is>
          <t xml:space="preserve">Total Purchases MTD </t>
        </is>
      </c>
      <c r="B29" s="256" t="n">
        <v>3384769.92</v>
      </c>
      <c r="G29" s="9" t="inlineStr">
        <is>
          <t>Total Daily 1% Sorting Fee</t>
        </is>
      </c>
      <c r="H29" s="9" t="n"/>
      <c r="I29" s="9" t="n"/>
      <c r="J29" s="9" t="n"/>
      <c r="K29" s="9" t="n"/>
      <c r="L29" s="206" t="n"/>
    </row>
    <row r="30">
      <c r="A30" s="3" t="inlineStr">
        <is>
          <t xml:space="preserve">Projected Total Purchases MTD </t>
        </is>
      </c>
      <c r="B30" s="256">
        <f>Z5</f>
        <v/>
      </c>
      <c r="G30" s="9" t="inlineStr">
        <is>
          <t>Total 1% Sorting Fee MTD</t>
        </is>
      </c>
      <c r="H30" s="9" t="n"/>
      <c r="I30" s="9" t="n"/>
      <c r="J30" s="9" t="n"/>
      <c r="K30" s="9" t="n"/>
      <c r="L30" s="268" t="n">
        <v>6.97</v>
      </c>
    </row>
    <row r="31" ht="15" customHeight="1" thickBot="1">
      <c r="B31" s="255">
        <f>SUM(B29-B30)</f>
        <v/>
      </c>
      <c r="L31" s="199" t="n"/>
    </row>
    <row r="32" ht="15" customHeight="1" thickTop="1">
      <c r="B32" s="257" t="n"/>
      <c r="G32" s="34" t="inlineStr">
        <is>
          <t>Total Daily Bin Hire Charge</t>
        </is>
      </c>
      <c r="H32" s="34" t="n"/>
      <c r="I32" s="34" t="n"/>
      <c r="J32" s="34" t="n"/>
      <c r="K32" s="34" t="n"/>
      <c r="L32" s="221" t="inlineStr">
        <is>
          <t>-</t>
        </is>
      </c>
    </row>
    <row r="33">
      <c r="A33" s="36" t="inlineStr">
        <is>
          <t xml:space="preserve">Total Brokered Purchases MTD </t>
        </is>
      </c>
      <c r="B33" s="258" t="n">
        <v>281689.34</v>
      </c>
      <c r="G33" s="34" t="inlineStr">
        <is>
          <t>Total Bin Hire Charge MTD</t>
        </is>
      </c>
      <c r="H33" s="34" t="n"/>
      <c r="I33" s="34" t="n"/>
      <c r="J33" s="34" t="n"/>
      <c r="K33" s="34" t="n"/>
      <c r="L33" s="221" t="inlineStr">
        <is>
          <t>-</t>
        </is>
      </c>
    </row>
    <row r="34">
      <c r="A34" s="36" t="inlineStr">
        <is>
          <t xml:space="preserve">Projected Total Brokered Purchases MTD </t>
        </is>
      </c>
      <c r="B34" s="258">
        <f>Z7</f>
        <v/>
      </c>
      <c r="L34" s="199" t="n"/>
    </row>
    <row r="35" ht="15" customHeight="1" thickBot="1">
      <c r="B35" s="255">
        <f>SUM(B33-B34)</f>
        <v/>
      </c>
      <c r="G35" s="39" t="inlineStr">
        <is>
          <t>Total Daily Cash Delivery Fee</t>
        </is>
      </c>
      <c r="H35" s="39" t="n"/>
      <c r="I35" s="39" t="n"/>
      <c r="J35" s="39" t="n"/>
      <c r="K35" s="39" t="n"/>
      <c r="L35" s="222" t="n"/>
    </row>
    <row r="36" ht="15" customHeight="1" thickTop="1">
      <c r="B36" s="257" t="n"/>
      <c r="G36" s="39" t="inlineStr">
        <is>
          <t>Total Cash Delivery Fee MTD</t>
        </is>
      </c>
      <c r="H36" s="39" t="n"/>
      <c r="I36" s="39" t="n"/>
      <c r="J36" s="39" t="n"/>
      <c r="K36" s="39" t="n"/>
      <c r="L36" s="222" t="n"/>
    </row>
    <row r="37">
      <c r="A37" s="40" t="inlineStr">
        <is>
          <t xml:space="preserve">Combined Total Purchases MTD </t>
        </is>
      </c>
      <c r="B37" s="259">
        <f>SUM(B29,B33)</f>
        <v/>
      </c>
      <c r="L37" s="199" t="n"/>
    </row>
    <row r="38">
      <c r="A38" s="40" t="inlineStr">
        <is>
          <t xml:space="preserve">Combined Projected Total Purchases MTD </t>
        </is>
      </c>
      <c r="B38" s="259">
        <f>SUM(B30,B34)</f>
        <v/>
      </c>
      <c r="G38" s="43" t="inlineStr">
        <is>
          <t>Total Daily Cash Handling Fee</t>
        </is>
      </c>
      <c r="H38" s="43" t="n"/>
      <c r="I38" s="43" t="n"/>
      <c r="J38" s="43" t="n"/>
      <c r="K38" s="43" t="n"/>
      <c r="L38" s="271" t="n">
        <v>67.56999999999999</v>
      </c>
    </row>
    <row r="39" ht="15" customHeight="1" thickBot="1">
      <c r="B39" s="255">
        <f>B37-B38</f>
        <v/>
      </c>
      <c r="G39" s="43" t="inlineStr">
        <is>
          <t>Total Cash Handling Fee MTD</t>
        </is>
      </c>
      <c r="H39" s="43" t="n"/>
      <c r="I39" s="43" t="n"/>
      <c r="J39" s="43" t="n"/>
      <c r="K39" s="43" t="n"/>
      <c r="L39" s="271" t="n">
        <v>6992.56</v>
      </c>
    </row>
    <row r="40" ht="15" customHeight="1" thickTop="1">
      <c r="B40" s="252" t="n"/>
      <c r="L40" s="267" t="n"/>
    </row>
    <row r="41">
      <c r="A41" s="6" t="inlineStr">
        <is>
          <t xml:space="preserve">Total Suppliers MTD </t>
        </is>
      </c>
      <c r="B41" s="262" t="n">
        <v>9378</v>
      </c>
      <c r="G41" s="13" t="inlineStr">
        <is>
          <t>Total Daily FAF Charge</t>
        </is>
      </c>
      <c r="H41" s="13" t="n"/>
      <c r="I41" s="13" t="n"/>
      <c r="J41" s="13" t="n"/>
      <c r="K41" s="13" t="n"/>
      <c r="L41" s="272" t="n">
        <v>27.84</v>
      </c>
    </row>
    <row r="42">
      <c r="B42" s="252" t="n"/>
      <c r="G42" s="13" t="inlineStr">
        <is>
          <t>Total FAF Charge MTD</t>
        </is>
      </c>
      <c r="H42" s="13" t="n"/>
      <c r="I42" s="13" t="n"/>
      <c r="J42" s="13" t="n"/>
      <c r="K42" s="13" t="n"/>
      <c r="L42" s="272" t="n">
        <v>4374.36</v>
      </c>
    </row>
    <row r="43">
      <c r="A43" s="7" t="inlineStr">
        <is>
          <t xml:space="preserve">Total Sales MTD </t>
        </is>
      </c>
      <c r="B43" s="263" t="n">
        <v>3270628.96</v>
      </c>
      <c r="O43" s="199" t="n"/>
    </row>
    <row r="44">
      <c r="B44" s="252" t="n"/>
      <c r="C44" s="252" t="n"/>
      <c r="D44" s="18" t="n"/>
      <c r="F44" s="18" t="n"/>
    </row>
  </sheetData>
  <pageMargins left="0.7" right="0.7" top="0.75" bottom="0.75" header="0.3" footer="0.3"/>
  <drawing r:id="rId1"/>
</worksheet>
</file>

<file path=xl/worksheets/sheet55.xml><?xml version="1.0" encoding="utf-8"?>
<worksheet xmlns:r="http://schemas.openxmlformats.org/officeDocument/2006/relationships" xmlns="http://schemas.openxmlformats.org/spreadsheetml/2006/main">
  <sheetPr codeName="Sheet55">
    <outlinePr summaryBelow="1" summaryRight="1"/>
    <pageSetUpPr/>
  </sheetPr>
  <dimension ref="A1:T45"/>
  <sheetViews>
    <sheetView zoomScale="80" zoomScaleNormal="80" workbookViewId="0">
      <selection activeCell="C23" sqref="C23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45321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17</v>
      </c>
      <c r="T3" s="199">
        <f>S3*210000</f>
        <v/>
      </c>
    </row>
    <row r="4">
      <c r="A4" s="22" t="inlineStr">
        <is>
          <t>Takanini</t>
        </is>
      </c>
      <c r="B4" s="264" t="n">
        <v>58887.4</v>
      </c>
      <c r="C4" s="23" t="n">
        <v>62</v>
      </c>
      <c r="J4" s="199" t="n"/>
      <c r="R4" t="inlineStr">
        <is>
          <t>om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64" t="n">
        <v>8894.6</v>
      </c>
      <c r="C5" s="23" t="n">
        <v>45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8919.34</v>
      </c>
      <c r="C6" s="23" t="n">
        <v>57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5803.1</v>
      </c>
      <c r="C7" s="23" t="n">
        <v>36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4337.51</v>
      </c>
      <c r="C8" s="23" t="n">
        <v>24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2748.94</v>
      </c>
      <c r="C9" s="23" t="n">
        <v>42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5152.34</v>
      </c>
      <c r="C10" s="23" t="n">
        <v>36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6746.58</v>
      </c>
      <c r="C11" s="23" t="n">
        <v>23</v>
      </c>
      <c r="J11" s="199" t="n"/>
    </row>
    <row r="12">
      <c r="A12" s="22" t="inlineStr">
        <is>
          <t>Christchurch</t>
        </is>
      </c>
      <c r="B12" s="264" t="n">
        <v>-2888.1</v>
      </c>
      <c r="C12" s="23" t="n">
        <v>16</v>
      </c>
      <c r="J12" s="199" t="n"/>
    </row>
    <row r="13">
      <c r="A13" s="22" t="inlineStr">
        <is>
          <t>Kaiapoi</t>
        </is>
      </c>
      <c r="B13" s="264" t="n">
        <v>1171.34</v>
      </c>
      <c r="C13" s="23" t="n">
        <v>16</v>
      </c>
      <c r="J13" s="199" t="n"/>
    </row>
    <row r="14">
      <c r="A14" s="22" t="inlineStr">
        <is>
          <t>Wellington</t>
        </is>
      </c>
      <c r="B14" s="264" t="n">
        <v>7072.99</v>
      </c>
      <c r="C14" s="23" t="n">
        <v>20</v>
      </c>
      <c r="J14" s="199" t="n"/>
    </row>
    <row r="15">
      <c r="A15" s="22" t="inlineStr">
        <is>
          <t>Levin</t>
        </is>
      </c>
      <c r="B15" s="264" t="n">
        <v>2488.96</v>
      </c>
      <c r="C15" s="23" t="n">
        <v>16</v>
      </c>
      <c r="J15" s="199" t="n"/>
    </row>
    <row r="16">
      <c r="A16" s="22" t="inlineStr">
        <is>
          <t>Northshore</t>
        </is>
      </c>
      <c r="B16" s="264" t="n">
        <v>15298.28</v>
      </c>
      <c r="C16" s="23" t="n">
        <v>79</v>
      </c>
      <c r="D16" s="24" t="n"/>
      <c r="J16" s="199" t="n"/>
    </row>
    <row r="17">
      <c r="A17" s="22" t="inlineStr">
        <is>
          <t>Blenheim</t>
        </is>
      </c>
      <c r="B17" s="264" t="n">
        <v>3284.91</v>
      </c>
      <c r="C17" s="23" t="n">
        <v>14</v>
      </c>
      <c r="D17" s="24" t="n"/>
      <c r="J17" s="199" t="n"/>
    </row>
    <row r="18">
      <c r="A18" s="22" t="inlineStr">
        <is>
          <t>Cromwell</t>
        </is>
      </c>
      <c r="B18" s="264" t="n">
        <v>3753.25</v>
      </c>
      <c r="C18" s="23" t="n">
        <v>10</v>
      </c>
      <c r="D18" s="24" t="n"/>
      <c r="J18" s="199" t="n"/>
    </row>
    <row r="19">
      <c r="A19" s="22" t="inlineStr">
        <is>
          <t>Dunedin</t>
        </is>
      </c>
      <c r="B19" s="264" t="n">
        <v>1190.95</v>
      </c>
      <c r="C19" s="23" t="n">
        <v>12</v>
      </c>
      <c r="D19" s="25" t="n"/>
      <c r="J19" s="199" t="n"/>
    </row>
    <row r="20">
      <c r="A20" s="22" t="inlineStr">
        <is>
          <t>Invercargill</t>
        </is>
      </c>
      <c r="B20" s="264" t="n">
        <v>4186.95</v>
      </c>
      <c r="C20" s="23" t="n">
        <v>13</v>
      </c>
      <c r="D20" s="25" t="n"/>
      <c r="J20" s="199" t="n"/>
    </row>
    <row r="21">
      <c r="A21" s="22" t="inlineStr">
        <is>
          <t>Timaru</t>
        </is>
      </c>
      <c r="B21" s="264" t="n">
        <v>1843.94</v>
      </c>
      <c r="C21" s="23" t="n">
        <v>10</v>
      </c>
      <c r="J21" s="199" t="n"/>
    </row>
    <row r="22">
      <c r="A22" s="22" t="inlineStr">
        <is>
          <t>Taupo</t>
        </is>
      </c>
      <c r="B22" s="264" t="n">
        <v>303.07</v>
      </c>
      <c r="C22" s="23" t="n">
        <v>3</v>
      </c>
      <c r="D22" s="25" t="n"/>
      <c r="J22" s="199" t="n"/>
      <c r="S22">
        <f>COUNT(WEEKDAY(3,2))</f>
        <v/>
      </c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1230.76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30621.01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3573264.64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6.97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246" t="n">
        <v>282271.08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/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419.55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7412.11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184.63</v>
      </c>
    </row>
    <row r="42">
      <c r="A42" s="6" t="inlineStr">
        <is>
          <t xml:space="preserve">Total Suppliers MTD </t>
        </is>
      </c>
      <c r="B42" s="236" t="n"/>
      <c r="C42" s="224" t="n">
        <v>9910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4593.16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3961995.86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56.xml><?xml version="1.0" encoding="utf-8"?>
<worksheet xmlns:r="http://schemas.openxmlformats.org/officeDocument/2006/relationships" xmlns="http://schemas.openxmlformats.org/spreadsheetml/2006/main">
  <sheetPr codeName="Sheet56">
    <outlinePr summaryBelow="1" summaryRight="1"/>
    <pageSetUpPr/>
  </sheetPr>
  <dimension ref="A1:T45"/>
  <sheetViews>
    <sheetView topLeftCell="G26" zoomScale="80" zoomScaleNormal="80" workbookViewId="0">
      <selection activeCell="D28" sqref="D28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45322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18</v>
      </c>
      <c r="T3" s="199">
        <f>S3*210000</f>
        <v/>
      </c>
    </row>
    <row r="4">
      <c r="A4" s="22" t="inlineStr">
        <is>
          <t>Takanini</t>
        </is>
      </c>
      <c r="B4" s="264" t="n">
        <v>97529.12</v>
      </c>
      <c r="C4" s="23" t="n">
        <v>69</v>
      </c>
      <c r="J4" s="199" t="n"/>
      <c r="R4" t="inlineStr">
        <is>
          <t>om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64" t="n">
        <v>21562.62</v>
      </c>
      <c r="C5" s="23" t="n">
        <v>54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12724.04</v>
      </c>
      <c r="C6" s="23" t="n">
        <v>38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4615.02</v>
      </c>
      <c r="C7" s="23" t="n">
        <v>29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17953.85</v>
      </c>
      <c r="C8" s="23" t="n">
        <v>27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1548.73</v>
      </c>
      <c r="C9" s="23" t="n">
        <v>31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3246.85</v>
      </c>
      <c r="C10" s="23" t="n">
        <v>26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17379.3</v>
      </c>
      <c r="C11" s="23" t="n">
        <v>32</v>
      </c>
      <c r="J11" s="199" t="n"/>
    </row>
    <row r="12">
      <c r="A12" s="22" t="inlineStr">
        <is>
          <t>Christchurch</t>
        </is>
      </c>
      <c r="B12" s="264" t="n">
        <v>6426.36</v>
      </c>
      <c r="C12" s="23" t="n">
        <v>18</v>
      </c>
      <c r="J12" s="199" t="n"/>
    </row>
    <row r="13">
      <c r="A13" s="22" t="inlineStr">
        <is>
          <t>Kaiapoi</t>
        </is>
      </c>
      <c r="B13" s="264" t="n">
        <v>4539.14</v>
      </c>
      <c r="C13" s="23" t="n">
        <v>18</v>
      </c>
      <c r="J13" s="199" t="n"/>
    </row>
    <row r="14">
      <c r="A14" s="22" t="inlineStr">
        <is>
          <t>Wellington</t>
        </is>
      </c>
      <c r="B14" s="264" t="n">
        <v>3580.41</v>
      </c>
      <c r="C14" s="23" t="n">
        <v>18</v>
      </c>
      <c r="J14" s="199" t="n"/>
    </row>
    <row r="15">
      <c r="A15" s="22" t="inlineStr">
        <is>
          <t>Levin</t>
        </is>
      </c>
      <c r="B15" s="264" t="n">
        <v>1192.77</v>
      </c>
      <c r="C15" s="23" t="n">
        <v>25</v>
      </c>
      <c r="J15" s="199" t="n"/>
    </row>
    <row r="16">
      <c r="A16" s="22" t="inlineStr">
        <is>
          <t>Northshore</t>
        </is>
      </c>
      <c r="B16" s="264" t="n">
        <v>12664.11</v>
      </c>
      <c r="C16" s="23" t="n">
        <v>47</v>
      </c>
      <c r="D16" s="24" t="n"/>
      <c r="J16" s="199" t="n"/>
    </row>
    <row r="17">
      <c r="A17" s="22" t="inlineStr">
        <is>
          <t>Blenheim</t>
        </is>
      </c>
      <c r="B17" s="264" t="n">
        <v>1404.01</v>
      </c>
      <c r="C17" s="23" t="n">
        <v>11</v>
      </c>
      <c r="D17" s="24" t="n"/>
      <c r="J17" s="199" t="n"/>
    </row>
    <row r="18">
      <c r="A18" s="22" t="inlineStr">
        <is>
          <t>Cromwell</t>
        </is>
      </c>
      <c r="B18" s="264" t="n">
        <v>1611.75</v>
      </c>
      <c r="C18" s="23" t="n">
        <v>12</v>
      </c>
      <c r="D18" s="24" t="n"/>
      <c r="J18" s="199" t="n"/>
    </row>
    <row r="19">
      <c r="A19" s="22" t="inlineStr">
        <is>
          <t>Dunedin</t>
        </is>
      </c>
      <c r="B19" s="264" t="n">
        <v>3663.52</v>
      </c>
      <c r="C19" s="23" t="n">
        <v>12</v>
      </c>
      <c r="D19" s="25" t="n"/>
      <c r="J19" s="199" t="n"/>
    </row>
    <row r="20">
      <c r="A20" s="22" t="inlineStr">
        <is>
          <t>Invercargill</t>
        </is>
      </c>
      <c r="B20" s="264" t="n">
        <v>5343.02</v>
      </c>
      <c r="C20" s="23" t="n">
        <v>16</v>
      </c>
      <c r="D20" s="25" t="n"/>
      <c r="J20" s="199" t="n"/>
    </row>
    <row r="21">
      <c r="A21" s="22" t="inlineStr">
        <is>
          <t>Timaru</t>
        </is>
      </c>
      <c r="B21" s="264" t="n">
        <v>942.13</v>
      </c>
      <c r="C21" s="23" t="n">
        <v>12</v>
      </c>
      <c r="J21" s="199" t="n"/>
    </row>
    <row r="22">
      <c r="A22" s="22" t="inlineStr">
        <is>
          <t>Taupo</t>
        </is>
      </c>
      <c r="B22" s="264" t="n">
        <v>70.02</v>
      </c>
      <c r="C22" s="23" t="n">
        <v>3</v>
      </c>
      <c r="D22" s="25" t="n"/>
      <c r="J22" s="199" t="n"/>
      <c r="S22">
        <f>COUNT(WEEKDAY(3,2))</f>
        <v/>
      </c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3166.28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33819.03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3882843.39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6.97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n">
        <v>8.699999999999999</v>
      </c>
    </row>
    <row r="34">
      <c r="A34" s="36" t="inlineStr">
        <is>
          <t xml:space="preserve">Total Brokered Purchases MTD </t>
        </is>
      </c>
      <c r="B34" s="234" t="n"/>
      <c r="C34" s="246" t="n">
        <v>284386.5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>
        <v>0.93</v>
      </c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376.01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7788.12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474.9</v>
      </c>
    </row>
    <row r="42">
      <c r="A42" s="6" t="inlineStr">
        <is>
          <t xml:space="preserve">Total Suppliers MTD </t>
        </is>
      </c>
      <c r="B42" s="236" t="n"/>
      <c r="C42" s="224" t="n">
        <v>10390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5072.82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4868862.17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57.xml><?xml version="1.0" encoding="utf-8"?>
<worksheet xmlns:r="http://schemas.openxmlformats.org/officeDocument/2006/relationships" xmlns="http://schemas.openxmlformats.org/spreadsheetml/2006/main">
  <sheetPr codeName="Sheet57">
    <outlinePr summaryBelow="1" summaryRight="1"/>
    <pageSetUpPr/>
  </sheetPr>
  <dimension ref="A1:T45"/>
  <sheetViews>
    <sheetView topLeftCell="B16" zoomScale="80" zoomScaleNormal="80" workbookViewId="0">
      <selection activeCell="O36" sqref="O36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45322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18</v>
      </c>
      <c r="T3" s="199">
        <f>S3*210000</f>
        <v/>
      </c>
    </row>
    <row r="4">
      <c r="A4" s="22" t="inlineStr">
        <is>
          <t>Takanini</t>
        </is>
      </c>
      <c r="B4" s="264" t="n">
        <v>97894.2</v>
      </c>
      <c r="C4" s="23" t="n">
        <v>70</v>
      </c>
      <c r="J4" s="199" t="n"/>
      <c r="R4" t="inlineStr">
        <is>
          <t>om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64" t="n">
        <v>21562.62</v>
      </c>
      <c r="C5" s="23" t="n">
        <v>54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8024.03</v>
      </c>
      <c r="C6" s="23" t="n">
        <v>37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4615.02</v>
      </c>
      <c r="C7" s="23" t="n">
        <v>29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17953.85</v>
      </c>
      <c r="C8" s="23" t="n">
        <v>27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1548.73</v>
      </c>
      <c r="C9" s="23" t="n">
        <v>31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3246.85</v>
      </c>
      <c r="C10" s="23" t="n">
        <v>26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17379.3</v>
      </c>
      <c r="C11" s="23" t="n">
        <v>32</v>
      </c>
      <c r="J11" s="199" t="n"/>
    </row>
    <row r="12">
      <c r="A12" s="22" t="inlineStr">
        <is>
          <t>Christchurch</t>
        </is>
      </c>
      <c r="B12" s="264" t="n">
        <v>6426.36</v>
      </c>
      <c r="C12" s="23" t="n">
        <v>18</v>
      </c>
      <c r="J12" s="199" t="n"/>
    </row>
    <row r="13">
      <c r="A13" s="22" t="inlineStr">
        <is>
          <t>Kaiapoi</t>
        </is>
      </c>
      <c r="B13" s="264" t="n">
        <v>770.03</v>
      </c>
      <c r="C13" s="23" t="n">
        <v>17</v>
      </c>
      <c r="J13" s="199" t="n"/>
    </row>
    <row r="14">
      <c r="A14" s="22" t="inlineStr">
        <is>
          <t>Wellington</t>
        </is>
      </c>
      <c r="B14" s="264" t="n">
        <v>3580.41</v>
      </c>
      <c r="C14" s="23" t="n">
        <v>18</v>
      </c>
      <c r="J14" s="199" t="n"/>
    </row>
    <row r="15">
      <c r="A15" s="22" t="inlineStr">
        <is>
          <t>Levin</t>
        </is>
      </c>
      <c r="B15" s="264" t="n">
        <v>1192.77</v>
      </c>
      <c r="C15" s="23" t="n">
        <v>25</v>
      </c>
      <c r="J15" s="199" t="n"/>
    </row>
    <row r="16">
      <c r="A16" s="22" t="inlineStr">
        <is>
          <t>Northshore</t>
        </is>
      </c>
      <c r="B16" s="264" t="n">
        <v>12664.11</v>
      </c>
      <c r="C16" s="23" t="n">
        <v>47</v>
      </c>
      <c r="D16" s="24" t="n"/>
      <c r="J16" s="199" t="n"/>
    </row>
    <row r="17">
      <c r="A17" s="22" t="inlineStr">
        <is>
          <t>Blenheim</t>
        </is>
      </c>
      <c r="B17" s="264" t="n">
        <v>1404.01</v>
      </c>
      <c r="C17" s="23" t="n">
        <v>11</v>
      </c>
      <c r="D17" s="24" t="n"/>
      <c r="J17" s="199" t="n"/>
    </row>
    <row r="18">
      <c r="A18" s="22" t="inlineStr">
        <is>
          <t>Cromwell</t>
        </is>
      </c>
      <c r="B18" s="264" t="n">
        <v>1611.75</v>
      </c>
      <c r="C18" s="23" t="n">
        <v>12</v>
      </c>
      <c r="D18" s="24" t="n"/>
      <c r="J18" s="199" t="n"/>
    </row>
    <row r="19">
      <c r="A19" s="22" t="inlineStr">
        <is>
          <t>Dunedin</t>
        </is>
      </c>
      <c r="B19" s="264" t="n">
        <v>3663.52</v>
      </c>
      <c r="C19" s="23" t="n">
        <v>12</v>
      </c>
      <c r="D19" s="25" t="n"/>
      <c r="J19" s="199" t="n"/>
    </row>
    <row r="20">
      <c r="A20" s="22" t="inlineStr">
        <is>
          <t>Invercargill</t>
        </is>
      </c>
      <c r="B20" s="264" t="n">
        <v>5343.02</v>
      </c>
      <c r="C20" s="23" t="n">
        <v>17</v>
      </c>
      <c r="D20" s="25" t="n"/>
      <c r="J20" s="199" t="n"/>
    </row>
    <row r="21">
      <c r="A21" s="22" t="inlineStr">
        <is>
          <t>Timaru</t>
        </is>
      </c>
      <c r="B21" s="264" t="n">
        <v>942.13</v>
      </c>
      <c r="C21" s="23" t="n">
        <v>12</v>
      </c>
      <c r="J21" s="199" t="n"/>
    </row>
    <row r="22">
      <c r="A22" s="22" t="inlineStr">
        <is>
          <t>Taupo</t>
        </is>
      </c>
      <c r="B22" s="264" t="n">
        <v>70.02</v>
      </c>
      <c r="C22" s="23" t="n">
        <v>3</v>
      </c>
      <c r="D22" s="25" t="n"/>
      <c r="J22" s="199" t="n"/>
      <c r="S22">
        <f>COUNT(WEEKDAY(3,2))</f>
        <v/>
      </c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3269.32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33922.07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3878364.8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6.97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n">
        <v>8.699999999999999</v>
      </c>
    </row>
    <row r="34">
      <c r="A34" s="36" t="inlineStr">
        <is>
          <t xml:space="preserve">Total Brokered Purchases MTD </t>
        </is>
      </c>
      <c r="B34" s="234" t="n"/>
      <c r="C34" s="246" t="n">
        <v>285892.9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>
        <v>0.93</v>
      </c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376.01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7788.12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490.36</v>
      </c>
    </row>
    <row r="42">
      <c r="A42" s="6" t="inlineStr">
        <is>
          <t xml:space="preserve">Total Suppliers MTD </t>
        </is>
      </c>
      <c r="B42" s="236" t="n"/>
      <c r="C42" s="224" t="n">
        <v>10389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5088.28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5458803.5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58.xml><?xml version="1.0" encoding="utf-8"?>
<worksheet xmlns:r="http://schemas.openxmlformats.org/officeDocument/2006/relationships" xmlns="http://schemas.openxmlformats.org/spreadsheetml/2006/main">
  <sheetPr codeName="Sheet58">
    <outlinePr summaryBelow="1" summaryRight="1"/>
    <pageSetUpPr/>
  </sheetPr>
  <dimension ref="A1:T45"/>
  <sheetViews>
    <sheetView topLeftCell="C15" zoomScale="80" zoomScaleNormal="80" workbookViewId="0">
      <selection activeCell="B4" sqref="B4:C23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45322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18</v>
      </c>
      <c r="T3" s="199">
        <f>S3*210000</f>
        <v/>
      </c>
    </row>
    <row r="4">
      <c r="A4" s="22" t="inlineStr">
        <is>
          <t>Takanini</t>
        </is>
      </c>
      <c r="B4" s="264" t="n">
        <v>120123.19</v>
      </c>
      <c r="C4" s="23" t="n">
        <v>71</v>
      </c>
      <c r="J4" s="199" t="n"/>
      <c r="R4" t="inlineStr">
        <is>
          <t>om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64" t="n">
        <v>21562.62</v>
      </c>
      <c r="C5" s="23" t="n">
        <v>54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8024.03</v>
      </c>
      <c r="C6" s="23" t="n">
        <v>37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4615.02</v>
      </c>
      <c r="C7" s="23" t="n">
        <v>29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17953.85</v>
      </c>
      <c r="C8" s="23" t="n">
        <v>27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1548.73</v>
      </c>
      <c r="C9" s="23" t="n">
        <v>31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3246.85</v>
      </c>
      <c r="C10" s="23" t="n">
        <v>26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17379.3</v>
      </c>
      <c r="C11" s="23" t="n">
        <v>32</v>
      </c>
      <c r="J11" s="199" t="n"/>
    </row>
    <row r="12">
      <c r="A12" s="22" t="inlineStr">
        <is>
          <t>Christchurch</t>
        </is>
      </c>
      <c r="B12" s="264" t="n">
        <v>6426.36</v>
      </c>
      <c r="C12" s="23" t="n">
        <v>18</v>
      </c>
      <c r="J12" s="199" t="n"/>
    </row>
    <row r="13">
      <c r="A13" s="22" t="inlineStr">
        <is>
          <t>Kaiapoi</t>
        </is>
      </c>
      <c r="B13" s="264" t="n">
        <v>770.03</v>
      </c>
      <c r="C13" s="23" t="n">
        <v>17</v>
      </c>
      <c r="J13" s="199" t="n"/>
    </row>
    <row r="14">
      <c r="A14" s="22" t="inlineStr">
        <is>
          <t>Wellington</t>
        </is>
      </c>
      <c r="B14" s="264" t="n">
        <v>3580.41</v>
      </c>
      <c r="C14" s="23" t="n">
        <v>18</v>
      </c>
      <c r="J14" s="199" t="n"/>
    </row>
    <row r="15">
      <c r="A15" s="22" t="inlineStr">
        <is>
          <t>Levin</t>
        </is>
      </c>
      <c r="B15" s="264" t="n">
        <v>1192.77</v>
      </c>
      <c r="C15" s="23" t="n">
        <v>25</v>
      </c>
      <c r="J15" s="199" t="n"/>
    </row>
    <row r="16">
      <c r="A16" s="22" t="inlineStr">
        <is>
          <t>Northshore</t>
        </is>
      </c>
      <c r="B16" s="264" t="n">
        <v>12664.11</v>
      </c>
      <c r="C16" s="23" t="n">
        <v>47</v>
      </c>
      <c r="D16" s="24" t="n"/>
      <c r="J16" s="199" t="n"/>
    </row>
    <row r="17">
      <c r="A17" s="22" t="inlineStr">
        <is>
          <t>Blenheim</t>
        </is>
      </c>
      <c r="B17" s="264" t="n">
        <v>1404.01</v>
      </c>
      <c r="C17" s="23" t="n">
        <v>11</v>
      </c>
      <c r="D17" s="24" t="n"/>
      <c r="J17" s="199" t="n"/>
    </row>
    <row r="18">
      <c r="A18" s="22" t="inlineStr">
        <is>
          <t>Cromwell</t>
        </is>
      </c>
      <c r="B18" s="264" t="n">
        <v>1611.75</v>
      </c>
      <c r="C18" s="23" t="n">
        <v>12</v>
      </c>
      <c r="D18" s="24" t="n"/>
      <c r="J18" s="199" t="n"/>
    </row>
    <row r="19">
      <c r="A19" s="22" t="inlineStr">
        <is>
          <t>Dunedin</t>
        </is>
      </c>
      <c r="B19" s="264" t="n">
        <v>3663.52</v>
      </c>
      <c r="C19" s="23" t="n">
        <v>12</v>
      </c>
      <c r="D19" s="25" t="n"/>
      <c r="J19" s="199" t="n"/>
    </row>
    <row r="20">
      <c r="A20" s="22" t="inlineStr">
        <is>
          <t>Invercargill</t>
        </is>
      </c>
      <c r="B20" s="264" t="n">
        <v>5343.02</v>
      </c>
      <c r="C20" s="23" t="n">
        <v>16</v>
      </c>
      <c r="D20" s="25" t="n"/>
      <c r="J20" s="199" t="n"/>
    </row>
    <row r="21">
      <c r="A21" s="22" t="inlineStr">
        <is>
          <t>Timaru</t>
        </is>
      </c>
      <c r="B21" s="264" t="n">
        <v>942.13</v>
      </c>
      <c r="C21" s="23" t="n">
        <v>12</v>
      </c>
      <c r="J21" s="199" t="n"/>
    </row>
    <row r="22">
      <c r="A22" s="22" t="inlineStr">
        <is>
          <t>Taupo</t>
        </is>
      </c>
      <c r="B22" s="264" t="n">
        <v>70.02</v>
      </c>
      <c r="C22" s="23" t="n">
        <v>3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3441.93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34094.68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3881080.79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6.97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n">
        <v>8.699999999999999</v>
      </c>
    </row>
    <row r="34">
      <c r="A34" s="36" t="inlineStr">
        <is>
          <t xml:space="preserve">Total Brokered Purchases MTD </t>
        </is>
      </c>
      <c r="B34" s="234" t="n"/>
      <c r="C34" s="246" t="n">
        <v>305405.9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>
        <v>0.93</v>
      </c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376.01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7788.12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516.26</v>
      </c>
    </row>
    <row r="42">
      <c r="A42" s="6" t="inlineStr">
        <is>
          <t xml:space="preserve">Total Suppliers MTD </t>
        </is>
      </c>
      <c r="B42" s="236" t="n"/>
      <c r="C42" s="224" t="n">
        <v>10389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5114.18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5814862.85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59.xml><?xml version="1.0" encoding="utf-8"?>
<worksheet xmlns:r="http://schemas.openxmlformats.org/officeDocument/2006/relationships" xmlns="http://schemas.openxmlformats.org/spreadsheetml/2006/main">
  <sheetPr codeName="Sheet59">
    <outlinePr summaryBelow="1" summaryRight="1"/>
    <pageSetUpPr/>
  </sheetPr>
  <dimension ref="A1:T45"/>
  <sheetViews>
    <sheetView topLeftCell="B1" zoomScale="80" zoomScaleNormal="80" workbookViewId="0">
      <selection activeCell="D44" sqref="D44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45322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18</v>
      </c>
      <c r="T3" s="199">
        <f>S3*210000</f>
        <v/>
      </c>
    </row>
    <row r="4">
      <c r="A4" s="22" t="inlineStr">
        <is>
          <t>Takanini</t>
        </is>
      </c>
      <c r="B4" s="264" t="n">
        <v>120123.19</v>
      </c>
      <c r="C4" s="23" t="n">
        <v>71</v>
      </c>
      <c r="J4" s="199" t="n"/>
      <c r="R4" t="inlineStr">
        <is>
          <t>om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64" t="n">
        <v>21562.62</v>
      </c>
      <c r="C5" s="23" t="n">
        <v>54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8024.03</v>
      </c>
      <c r="C6" s="23" t="n">
        <v>37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4615.02</v>
      </c>
      <c r="C7" s="23" t="n">
        <v>29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17953.85</v>
      </c>
      <c r="C8" s="23" t="n">
        <v>27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1548.73</v>
      </c>
      <c r="C9" s="23" t="n">
        <v>31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3246.85</v>
      </c>
      <c r="C10" s="23" t="n">
        <v>26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17379.3</v>
      </c>
      <c r="C11" s="23" t="n">
        <v>32</v>
      </c>
      <c r="J11" s="199" t="n"/>
    </row>
    <row r="12">
      <c r="A12" s="22" t="inlineStr">
        <is>
          <t>Christchurch</t>
        </is>
      </c>
      <c r="B12" s="264" t="n">
        <v>6426.36</v>
      </c>
      <c r="C12" s="23" t="n">
        <v>18</v>
      </c>
      <c r="J12" s="199" t="n"/>
    </row>
    <row r="13">
      <c r="A13" s="22" t="inlineStr">
        <is>
          <t>Kaiapoi</t>
        </is>
      </c>
      <c r="B13" s="264" t="n">
        <v>770.03</v>
      </c>
      <c r="C13" s="23" t="n">
        <v>17</v>
      </c>
      <c r="J13" s="199" t="n"/>
    </row>
    <row r="14">
      <c r="A14" s="22" t="inlineStr">
        <is>
          <t>Wellington</t>
        </is>
      </c>
      <c r="B14" s="264" t="n">
        <v>3580.41</v>
      </c>
      <c r="C14" s="23" t="n">
        <v>18</v>
      </c>
      <c r="J14" s="199" t="n"/>
    </row>
    <row r="15">
      <c r="A15" s="22" t="inlineStr">
        <is>
          <t>Levin</t>
        </is>
      </c>
      <c r="B15" s="264" t="n">
        <v>1192.77</v>
      </c>
      <c r="C15" s="23" t="n">
        <v>25</v>
      </c>
      <c r="J15" s="199" t="n"/>
    </row>
    <row r="16">
      <c r="A16" s="22" t="inlineStr">
        <is>
          <t>Northshore</t>
        </is>
      </c>
      <c r="B16" s="264" t="n">
        <v>12664.11</v>
      </c>
      <c r="C16" s="23" t="n">
        <v>47</v>
      </c>
      <c r="D16" s="24" t="n"/>
      <c r="J16" s="199" t="n"/>
    </row>
    <row r="17">
      <c r="A17" s="22" t="inlineStr">
        <is>
          <t>Blenheim</t>
        </is>
      </c>
      <c r="B17" s="264" t="n">
        <v>1404.01</v>
      </c>
      <c r="C17" s="23" t="n">
        <v>11</v>
      </c>
      <c r="D17" s="24" t="n"/>
      <c r="J17" s="199" t="n"/>
    </row>
    <row r="18">
      <c r="A18" s="22" t="inlineStr">
        <is>
          <t>Cromwell</t>
        </is>
      </c>
      <c r="B18" s="264" t="n">
        <v>1611.75</v>
      </c>
      <c r="C18" s="23" t="n">
        <v>12</v>
      </c>
      <c r="D18" s="24" t="n"/>
      <c r="J18" s="199" t="n"/>
    </row>
    <row r="19">
      <c r="A19" s="22" t="inlineStr">
        <is>
          <t>Dunedin</t>
        </is>
      </c>
      <c r="B19" s="264" t="n">
        <v>3663.52</v>
      </c>
      <c r="C19" s="23" t="n">
        <v>12</v>
      </c>
      <c r="D19" s="25" t="n"/>
      <c r="J19" s="199" t="n"/>
    </row>
    <row r="20">
      <c r="A20" s="22" t="inlineStr">
        <is>
          <t>Invercargill</t>
        </is>
      </c>
      <c r="B20" s="264" t="n">
        <v>5343.02</v>
      </c>
      <c r="C20" s="23" t="n">
        <v>16</v>
      </c>
      <c r="D20" s="25" t="n"/>
      <c r="J20" s="199" t="n"/>
    </row>
    <row r="21">
      <c r="A21" s="22" t="inlineStr">
        <is>
          <t>Timaru</t>
        </is>
      </c>
      <c r="B21" s="264" t="n">
        <v>942.13</v>
      </c>
      <c r="C21" s="23" t="n">
        <v>12</v>
      </c>
      <c r="J21" s="199" t="n"/>
    </row>
    <row r="22">
      <c r="A22" s="22" t="inlineStr">
        <is>
          <t>Taupo</t>
        </is>
      </c>
      <c r="B22" s="264" t="n">
        <v>70.02</v>
      </c>
      <c r="C22" s="23" t="n">
        <v>3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3441.93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34094.68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3881080.79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6.97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n">
        <v>8.699999999999999</v>
      </c>
    </row>
    <row r="34">
      <c r="A34" s="36" t="inlineStr">
        <is>
          <t xml:space="preserve">Total Brokered Purchases MTD </t>
        </is>
      </c>
      <c r="B34" s="234" t="n"/>
      <c r="C34" s="246" t="n">
        <v>305405.9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>
        <v>0.93</v>
      </c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376.01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7788.12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516.26</v>
      </c>
    </row>
    <row r="42">
      <c r="A42" s="6" t="inlineStr">
        <is>
          <t xml:space="preserve">Total Suppliers MTD </t>
        </is>
      </c>
      <c r="B42" s="236" t="n"/>
      <c r="C42" s="224" t="n">
        <v>10389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5114.18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6439076.81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6.xml><?xml version="1.0" encoding="utf-8"?>
<worksheet xmlns:r="http://schemas.openxmlformats.org/officeDocument/2006/relationships" xmlns="http://schemas.openxmlformats.org/spreadsheetml/2006/main">
  <sheetPr codeName="Sheet6">
    <outlinePr summaryBelow="1" summaryRight="1"/>
    <pageSetUpPr/>
  </sheetPr>
  <dimension ref="A1:AA45"/>
  <sheetViews>
    <sheetView topLeftCell="A21" zoomScale="80" zoomScaleNormal="80" workbookViewId="0">
      <selection activeCell="C34" sqref="C34"/>
    </sheetView>
  </sheetViews>
  <sheetFormatPr baseColWidth="8" defaultRowHeight="14.5"/>
  <cols>
    <col width="27" customWidth="1" min="1" max="1"/>
    <col width="23.453125" customWidth="1" min="2" max="2"/>
    <col width="18" customWidth="1" min="3" max="3"/>
    <col width="13.54296875" customWidth="1" min="10" max="10"/>
    <col width="14.08984375" customWidth="1" min="20" max="20"/>
  </cols>
  <sheetData>
    <row r="1">
      <c r="A1" s="16" t="inlineStr">
        <is>
          <t xml:space="preserve">Total Company Daily Intake </t>
        </is>
      </c>
      <c r="B1" s="17" t="n">
        <v>45258</v>
      </c>
      <c r="C1" s="18" t="n"/>
    </row>
    <row r="2">
      <c r="B2" s="1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20</v>
      </c>
      <c r="T3" s="199">
        <f>S3*210000</f>
        <v/>
      </c>
    </row>
    <row r="4">
      <c r="A4" s="22" t="inlineStr">
        <is>
          <t>Takanini</t>
        </is>
      </c>
      <c r="B4" s="216" t="n">
        <v>89140.73</v>
      </c>
      <c r="C4" s="23" t="n">
        <v>79</v>
      </c>
      <c r="R4" t="inlineStr">
        <is>
          <t>staturday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16" t="n">
        <v>5819.31</v>
      </c>
      <c r="C5" s="23" t="n">
        <v>41</v>
      </c>
      <c r="S5" s="199" t="n"/>
      <c r="T5" s="217">
        <f>SUM(T3:T4)</f>
        <v/>
      </c>
    </row>
    <row r="6">
      <c r="A6" s="22" t="inlineStr">
        <is>
          <t>Whangarei</t>
        </is>
      </c>
      <c r="B6" s="216" t="n">
        <v>5986.66</v>
      </c>
      <c r="C6" s="23" t="n">
        <v>43</v>
      </c>
      <c r="S6" s="199" t="n"/>
      <c r="T6" s="217" t="n"/>
    </row>
    <row r="7">
      <c r="A7" s="22" t="inlineStr">
        <is>
          <t>West Auckland</t>
        </is>
      </c>
      <c r="B7" s="216" t="n">
        <v>8611.719999999999</v>
      </c>
      <c r="C7" s="23" t="n">
        <v>28</v>
      </c>
      <c r="R7" t="inlineStr">
        <is>
          <t xml:space="preserve">total brokered days </t>
        </is>
      </c>
      <c r="S7" s="199" t="n">
        <v>20</v>
      </c>
      <c r="T7" s="199">
        <f>S7*35000</f>
        <v/>
      </c>
    </row>
    <row r="8">
      <c r="A8" s="22" t="inlineStr">
        <is>
          <t>Penrose</t>
        </is>
      </c>
      <c r="B8" s="216" t="n">
        <v>37601.62</v>
      </c>
      <c r="C8" s="23" t="n">
        <v>30</v>
      </c>
      <c r="S8" s="199" t="n"/>
      <c r="T8" s="199" t="n"/>
    </row>
    <row r="9">
      <c r="A9" s="22" t="inlineStr">
        <is>
          <t>East Tamaki</t>
        </is>
      </c>
      <c r="B9" s="216" t="n">
        <v>1786.52</v>
      </c>
      <c r="C9" s="23" t="n">
        <v>33</v>
      </c>
      <c r="S9" s="199" t="n"/>
      <c r="T9" s="199" t="n"/>
    </row>
    <row r="10">
      <c r="A10" s="22" t="inlineStr">
        <is>
          <t>Otahuhu</t>
        </is>
      </c>
      <c r="B10" s="216" t="n">
        <v>3065.31</v>
      </c>
      <c r="C10" s="23" t="n">
        <v>30</v>
      </c>
      <c r="S10" s="214" t="inlineStr">
        <is>
          <t>For Saturday's always use $70000 as Daily Projected Purchases and rest of the week $210000</t>
        </is>
      </c>
      <c r="T10" s="214" t="n"/>
      <c r="U10" s="214" t="n"/>
      <c r="V10" s="214" t="n"/>
      <c r="W10" s="214" t="n"/>
      <c r="X10" s="214" t="n"/>
      <c r="Y10" s="214" t="n"/>
      <c r="Z10" s="214" t="n"/>
      <c r="AA10" s="214" t="n"/>
    </row>
    <row r="11">
      <c r="A11" s="22" t="inlineStr">
        <is>
          <t>Hamilton</t>
        </is>
      </c>
      <c r="B11" s="216" t="n">
        <v>27061.17</v>
      </c>
      <c r="C11" s="23" t="n">
        <v>38</v>
      </c>
    </row>
    <row r="12">
      <c r="A12" s="22" t="inlineStr">
        <is>
          <t>Christchurch</t>
        </is>
      </c>
      <c r="B12" s="216" t="n">
        <v>7015.96</v>
      </c>
      <c r="C12" s="23" t="n">
        <v>15</v>
      </c>
    </row>
    <row r="13">
      <c r="A13" s="22" t="inlineStr">
        <is>
          <t>Kaiapoi</t>
        </is>
      </c>
      <c r="B13" s="216" t="n">
        <v>1845.69</v>
      </c>
      <c r="C13" s="23" t="n">
        <v>16</v>
      </c>
    </row>
    <row r="14">
      <c r="A14" s="22" t="inlineStr">
        <is>
          <t>Wellington</t>
        </is>
      </c>
      <c r="B14" s="216" t="n">
        <v>11765.64</v>
      </c>
      <c r="C14" s="23" t="n">
        <v>21</v>
      </c>
    </row>
    <row r="15">
      <c r="A15" s="22" t="inlineStr">
        <is>
          <t>Levin</t>
        </is>
      </c>
      <c r="B15" s="216" t="n">
        <v>1824.71</v>
      </c>
      <c r="C15" s="23" t="n">
        <v>14</v>
      </c>
    </row>
    <row r="16">
      <c r="A16" s="22" t="inlineStr">
        <is>
          <t>Northshore</t>
        </is>
      </c>
      <c r="B16" s="216" t="n">
        <v>8236.469999999999</v>
      </c>
      <c r="C16" s="23" t="n">
        <v>53</v>
      </c>
      <c r="D16" s="24" t="n"/>
    </row>
    <row r="17">
      <c r="A17" s="22" t="inlineStr">
        <is>
          <t>Blenheim</t>
        </is>
      </c>
      <c r="B17" s="216" t="n">
        <v>4228.69</v>
      </c>
      <c r="C17" s="23" t="n">
        <v>16</v>
      </c>
      <c r="D17" s="24" t="n"/>
    </row>
    <row r="18">
      <c r="A18" s="22" t="inlineStr">
        <is>
          <t>Cromwell</t>
        </is>
      </c>
      <c r="B18" s="216" t="n">
        <v>723.5</v>
      </c>
      <c r="C18" s="23" t="n">
        <v>4</v>
      </c>
      <c r="D18" s="24" t="n"/>
    </row>
    <row r="19">
      <c r="A19" s="22" t="inlineStr">
        <is>
          <t>Dunedin</t>
        </is>
      </c>
      <c r="B19" s="216" t="n">
        <v>12065.67</v>
      </c>
      <c r="C19" s="23" t="n">
        <v>8</v>
      </c>
      <c r="D19" s="25" t="n"/>
    </row>
    <row r="20">
      <c r="A20" s="22" t="inlineStr">
        <is>
          <t>Invercargill</t>
        </is>
      </c>
      <c r="B20" s="216" t="n">
        <v>3459.31</v>
      </c>
      <c r="C20" s="23" t="n">
        <v>12</v>
      </c>
      <c r="D20" s="25" t="n"/>
    </row>
    <row r="21">
      <c r="A21" s="22" t="inlineStr">
        <is>
          <t>Timaru</t>
        </is>
      </c>
      <c r="B21" s="216" t="n">
        <v>2020.46</v>
      </c>
      <c r="C21" s="23" t="n">
        <v>13</v>
      </c>
    </row>
    <row r="22">
      <c r="A22" s="22" t="inlineStr">
        <is>
          <t>Taupo</t>
        </is>
      </c>
      <c r="B22" s="216" t="n">
        <v>1963.01</v>
      </c>
      <c r="C22" s="23" t="n">
        <v>10</v>
      </c>
      <c r="D22" s="25" t="n"/>
    </row>
    <row r="23">
      <c r="A23" s="22" t="inlineStr">
        <is>
          <t>Demo Yard</t>
        </is>
      </c>
      <c r="B23" s="216" t="n">
        <v>0</v>
      </c>
      <c r="C23" s="23" t="n">
        <v>0</v>
      </c>
    </row>
    <row r="24" ht="15" customHeight="1" thickBot="1">
      <c r="A24" s="19" t="inlineStr">
        <is>
          <t>Total company daily intake</t>
        </is>
      </c>
      <c r="B24" s="226">
        <f>SUM(B4:B23)</f>
        <v/>
      </c>
      <c r="C24" s="26">
        <f>SUM(C4:C23)</f>
        <v/>
      </c>
    </row>
    <row r="25">
      <c r="B25" s="18" t="n"/>
      <c r="C25" s="18" t="n"/>
    </row>
    <row r="26">
      <c r="A26" s="2" t="inlineStr">
        <is>
          <t>Total Daily Purchases</t>
        </is>
      </c>
      <c r="B26" s="27" t="n"/>
      <c r="C26" s="28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2954.97</v>
      </c>
    </row>
    <row r="27">
      <c r="A27" s="2" t="inlineStr">
        <is>
          <t xml:space="preserve">Daily Projected Purchases </t>
        </is>
      </c>
      <c r="B27" s="27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43566.31</v>
      </c>
    </row>
    <row r="28" ht="15" customHeight="1" thickBot="1">
      <c r="B28" s="18" t="n"/>
      <c r="C28" s="33">
        <f>SUM(C26-C27)</f>
        <v/>
      </c>
      <c r="J28" s="199" t="n"/>
    </row>
    <row r="29" ht="15" customHeight="1" thickTop="1">
      <c r="B29" s="1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31" t="n"/>
      <c r="C30" s="32" t="n">
        <v>4847262.8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</row>
    <row r="31">
      <c r="A31" s="3" t="inlineStr">
        <is>
          <t xml:space="preserve">Projected Total Purchases MTD </t>
        </is>
      </c>
      <c r="B31" s="31" t="n"/>
      <c r="C31" s="32">
        <f>210000+210000+210000+70000+210000+210000+210000+210000+210000+70000+210000+210000+210000+210000+210000+70000+210000+210000+210000+210000+210000+70000+210000+210000</f>
        <v/>
      </c>
      <c r="J31" s="199" t="n"/>
    </row>
    <row r="32" ht="15" customHeight="1" thickBot="1">
      <c r="B32" s="1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1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</row>
    <row r="34">
      <c r="A34" s="36" t="inlineStr">
        <is>
          <t xml:space="preserve">Total Brokered Purchases MTD </t>
        </is>
      </c>
      <c r="B34" s="37" t="n"/>
      <c r="C34" s="38" t="n">
        <v>272719.54</v>
      </c>
      <c r="J34" s="199" t="n"/>
    </row>
    <row r="35">
      <c r="A35" s="36" t="inlineStr">
        <is>
          <t xml:space="preserve">Projected Total Brokered Purchases MTD </t>
        </is>
      </c>
      <c r="B35" s="37" t="n"/>
      <c r="C35" s="38">
        <f>20*35000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1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18" t="n"/>
      <c r="C37" s="35" t="n"/>
      <c r="J37" s="199" t="n"/>
    </row>
    <row r="38">
      <c r="A38" s="40" t="inlineStr">
        <is>
          <t xml:space="preserve">Combined Total Purchases MTD </t>
        </is>
      </c>
      <c r="B38" s="41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354.04</v>
      </c>
    </row>
    <row r="39">
      <c r="A39" s="40" t="inlineStr">
        <is>
          <t xml:space="preserve">Combined Projected Total Purchases MTD </t>
        </is>
      </c>
      <c r="B39" s="41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9241.51</v>
      </c>
    </row>
    <row r="40" ht="15" customHeight="1" thickBot="1">
      <c r="B40" s="18" t="n"/>
      <c r="C40" s="33">
        <f>SUM(C38-C39)</f>
        <v/>
      </c>
      <c r="J40" s="199" t="n"/>
    </row>
    <row r="41" ht="15" customHeight="1" thickTop="1">
      <c r="B41" s="1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443.29</v>
      </c>
    </row>
    <row r="42">
      <c r="A42" s="6" t="inlineStr">
        <is>
          <t xml:space="preserve">Total Suppliers MTD </t>
        </is>
      </c>
      <c r="B42" s="44" t="n"/>
      <c r="C42" s="224" t="n">
        <v>11253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6535.23</v>
      </c>
    </row>
    <row r="43">
      <c r="B43" s="18" t="n"/>
      <c r="C43" s="18" t="n"/>
    </row>
    <row r="44">
      <c r="A44" s="7" t="inlineStr">
        <is>
          <t xml:space="preserve">Total Sales MTD </t>
        </is>
      </c>
      <c r="B44" s="45" t="n"/>
      <c r="C44" s="225" t="n">
        <v>6573565.81</v>
      </c>
    </row>
    <row r="45">
      <c r="B45" s="18" t="n"/>
      <c r="C45" s="18" t="n"/>
    </row>
  </sheetData>
  <pageMargins left="0.7" right="0.7" top="0.75" bottom="0.75" header="0.3" footer="0.3"/>
  <drawing r:id="rId1"/>
</worksheet>
</file>

<file path=xl/worksheets/sheet60.xml><?xml version="1.0" encoding="utf-8"?>
<worksheet xmlns:r="http://schemas.openxmlformats.org/officeDocument/2006/relationships" xmlns="http://schemas.openxmlformats.org/spreadsheetml/2006/main">
  <sheetPr codeName="Sheet60">
    <outlinePr summaryBelow="1" summaryRight="1"/>
    <pageSetUpPr/>
  </sheetPr>
  <dimension ref="A1:T45"/>
  <sheetViews>
    <sheetView topLeftCell="A16" zoomScale="80" zoomScaleNormal="80" workbookViewId="0">
      <selection activeCell="S22" sqref="S22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45323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</v>
      </c>
      <c r="T3" s="199">
        <f>S3*210000</f>
        <v/>
      </c>
    </row>
    <row r="4">
      <c r="A4" s="22" t="inlineStr">
        <is>
          <t>Takanini</t>
        </is>
      </c>
      <c r="B4" s="264" t="n">
        <v>48761.36</v>
      </c>
      <c r="C4" s="23" t="n">
        <v>53</v>
      </c>
      <c r="J4" s="199" t="n"/>
      <c r="R4" t="inlineStr">
        <is>
          <t>om</t>
        </is>
      </c>
      <c r="S4" s="199" t="n">
        <v>0</v>
      </c>
      <c r="T4" s="199">
        <f>S4*70000</f>
        <v/>
      </c>
    </row>
    <row r="5">
      <c r="A5" s="22" t="inlineStr">
        <is>
          <t>Kamo</t>
        </is>
      </c>
      <c r="B5" s="264" t="n">
        <v>4508.38</v>
      </c>
      <c r="C5" s="23" t="n">
        <v>36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9231.58</v>
      </c>
      <c r="C6" s="23" t="n">
        <v>37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3399.74</v>
      </c>
      <c r="C7" s="23" t="n">
        <v>27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10644.71</v>
      </c>
      <c r="C8" s="23" t="n">
        <v>22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4172.82</v>
      </c>
      <c r="C9" s="23" t="n">
        <v>46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4027.24</v>
      </c>
      <c r="C10" s="23" t="n">
        <v>25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6630.88</v>
      </c>
      <c r="C11" s="23" t="n">
        <v>24</v>
      </c>
      <c r="J11" s="199" t="n"/>
    </row>
    <row r="12">
      <c r="A12" s="22" t="inlineStr">
        <is>
          <t>Christchurch</t>
        </is>
      </c>
      <c r="B12" s="264" t="n">
        <v>48607.68</v>
      </c>
      <c r="C12" s="23" t="n">
        <v>18</v>
      </c>
      <c r="J12" s="199" t="n"/>
    </row>
    <row r="13">
      <c r="A13" s="22" t="inlineStr">
        <is>
          <t>Kaiapoi</t>
        </is>
      </c>
      <c r="B13" s="264" t="n">
        <v>1685.66</v>
      </c>
      <c r="C13" s="23" t="n">
        <v>18</v>
      </c>
      <c r="J13" s="199" t="n"/>
    </row>
    <row r="14">
      <c r="A14" s="22" t="inlineStr">
        <is>
          <t>Wellington</t>
        </is>
      </c>
      <c r="B14" s="264" t="n">
        <v>8314.48</v>
      </c>
      <c r="C14" s="23" t="n">
        <v>19</v>
      </c>
      <c r="J14" s="199" t="n"/>
    </row>
    <row r="15">
      <c r="A15" s="22" t="inlineStr">
        <is>
          <t>Levin</t>
        </is>
      </c>
      <c r="B15" s="264" t="n">
        <v>1431.41</v>
      </c>
      <c r="C15" s="23" t="n">
        <v>17</v>
      </c>
      <c r="J15" s="199" t="n"/>
    </row>
    <row r="16">
      <c r="A16" s="22" t="inlineStr">
        <is>
          <t>Northshore</t>
        </is>
      </c>
      <c r="B16" s="264" t="n">
        <v>10228.75</v>
      </c>
      <c r="C16" s="23" t="n">
        <v>60</v>
      </c>
      <c r="D16" s="24" t="n"/>
      <c r="J16" s="199" t="n"/>
    </row>
    <row r="17">
      <c r="A17" s="22" t="inlineStr">
        <is>
          <t>Blenheim</t>
        </is>
      </c>
      <c r="B17" s="264" t="n">
        <v>306.09</v>
      </c>
      <c r="C17" s="23" t="n">
        <v>8</v>
      </c>
      <c r="D17" s="24" t="n"/>
      <c r="J17" s="199" t="n"/>
    </row>
    <row r="18">
      <c r="A18" s="22" t="inlineStr">
        <is>
          <t>Cromwell</t>
        </is>
      </c>
      <c r="B18" s="264" t="n">
        <v>444.79</v>
      </c>
      <c r="C18" s="23" t="n">
        <v>7</v>
      </c>
      <c r="D18" s="24" t="n"/>
      <c r="J18" s="199" t="n"/>
    </row>
    <row r="19">
      <c r="A19" s="22" t="inlineStr">
        <is>
          <t>Dunedin</t>
        </is>
      </c>
      <c r="B19" s="264" t="n">
        <v>788.67</v>
      </c>
      <c r="C19" s="23" t="n">
        <v>8</v>
      </c>
      <c r="D19" s="25" t="n"/>
      <c r="J19" s="199" t="n"/>
    </row>
    <row r="20">
      <c r="A20" s="22" t="inlineStr">
        <is>
          <t>Invercargill</t>
        </is>
      </c>
      <c r="B20" s="264" t="n">
        <v>892.1</v>
      </c>
      <c r="C20" s="23" t="n">
        <v>12</v>
      </c>
      <c r="D20" s="25" t="n"/>
      <c r="J20" s="199" t="n"/>
    </row>
    <row r="21">
      <c r="A21" s="22" t="inlineStr">
        <is>
          <t>Timaru</t>
        </is>
      </c>
      <c r="B21" s="264" t="n">
        <v>1739.93</v>
      </c>
      <c r="C21" s="23" t="n">
        <v>11</v>
      </c>
      <c r="J21" s="199" t="n"/>
    </row>
    <row r="22">
      <c r="A22" s="22" t="inlineStr">
        <is>
          <t>Taupo</t>
        </is>
      </c>
      <c r="B22" s="264" t="n">
        <v>0</v>
      </c>
      <c r="C22" s="23" t="n">
        <v>0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1953.48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1953.48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303237.5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0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n">
        <v>0</v>
      </c>
    </row>
    <row r="34">
      <c r="A34" s="36" t="inlineStr">
        <is>
          <t xml:space="preserve">Total Brokered Purchases MTD </t>
        </is>
      </c>
      <c r="B34" s="234" t="n"/>
      <c r="C34" s="246" t="n">
        <v>0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>
        <v>0</v>
      </c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272.3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272.3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293.05</v>
      </c>
    </row>
    <row r="42">
      <c r="A42" s="6" t="inlineStr">
        <is>
          <t xml:space="preserve">Total Suppliers MTD </t>
        </is>
      </c>
      <c r="B42" s="236" t="n"/>
      <c r="C42" s="224" t="n">
        <v>448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293.05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34671.84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61.xml><?xml version="1.0" encoding="utf-8"?>
<worksheet xmlns:r="http://schemas.openxmlformats.org/officeDocument/2006/relationships" xmlns="http://schemas.openxmlformats.org/spreadsheetml/2006/main">
  <sheetPr codeName="Sheet61">
    <outlinePr summaryBelow="1" summaryRight="1"/>
    <pageSetUpPr/>
  </sheetPr>
  <dimension ref="A1:T45"/>
  <sheetViews>
    <sheetView topLeftCell="A12" zoomScale="80" zoomScaleNormal="80" workbookViewId="0">
      <selection activeCell="C34" sqref="C34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45324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2</v>
      </c>
      <c r="T3" s="199">
        <f>S3*210000</f>
        <v/>
      </c>
    </row>
    <row r="4">
      <c r="A4" s="22" t="inlineStr">
        <is>
          <t>Takanini</t>
        </is>
      </c>
      <c r="B4" s="264" t="n">
        <v>65205.73</v>
      </c>
      <c r="C4" s="23" t="n">
        <v>51</v>
      </c>
      <c r="J4" s="199" t="n"/>
      <c r="R4" t="inlineStr">
        <is>
          <t>om</t>
        </is>
      </c>
      <c r="S4" s="199" t="n">
        <v>0</v>
      </c>
      <c r="T4" s="199">
        <f>S4*70000</f>
        <v/>
      </c>
    </row>
    <row r="5">
      <c r="A5" s="22" t="inlineStr">
        <is>
          <t>Kamo</t>
        </is>
      </c>
      <c r="B5" s="264" t="n">
        <v>5312.3</v>
      </c>
      <c r="C5" s="23" t="n">
        <v>40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6222.95</v>
      </c>
      <c r="C6" s="23" t="n">
        <v>54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14275.88</v>
      </c>
      <c r="C7" s="23" t="n">
        <v>33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10752.04</v>
      </c>
      <c r="C8" s="23" t="n">
        <v>21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3031.72</v>
      </c>
      <c r="C9" s="23" t="n">
        <v>32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3609.82</v>
      </c>
      <c r="C10" s="23" t="n">
        <v>31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8156.96</v>
      </c>
      <c r="C11" s="23" t="n">
        <v>34</v>
      </c>
      <c r="J11" s="199" t="n"/>
    </row>
    <row r="12">
      <c r="A12" s="22" t="inlineStr">
        <is>
          <t>Christchurch</t>
        </is>
      </c>
      <c r="B12" s="264" t="n">
        <v>27100.2</v>
      </c>
      <c r="C12" s="23" t="n">
        <v>21</v>
      </c>
      <c r="J12" s="199" t="n"/>
    </row>
    <row r="13">
      <c r="A13" s="22" t="inlineStr">
        <is>
          <t>Kaiapoi</t>
        </is>
      </c>
      <c r="B13" s="264" t="n">
        <v>1096.07</v>
      </c>
      <c r="C13" s="23" t="n">
        <v>19</v>
      </c>
      <c r="J13" s="199" t="n"/>
    </row>
    <row r="14">
      <c r="A14" s="22" t="inlineStr">
        <is>
          <t>Wellington</t>
        </is>
      </c>
      <c r="B14" s="264" t="n">
        <v>18337.38</v>
      </c>
      <c r="C14" s="23" t="n">
        <v>28</v>
      </c>
      <c r="J14" s="199" t="n"/>
    </row>
    <row r="15">
      <c r="A15" s="22" t="inlineStr">
        <is>
          <t>Levin</t>
        </is>
      </c>
      <c r="B15" s="264" t="n">
        <v>1751.19</v>
      </c>
      <c r="C15" s="23" t="n">
        <v>20</v>
      </c>
      <c r="J15" s="199" t="n"/>
    </row>
    <row r="16">
      <c r="A16" s="22" t="inlineStr">
        <is>
          <t>Northshore</t>
        </is>
      </c>
      <c r="B16" s="264" t="n">
        <v>10145.02</v>
      </c>
      <c r="C16" s="23" t="n">
        <v>70</v>
      </c>
      <c r="D16" s="24" t="n"/>
      <c r="J16" s="199" t="n"/>
    </row>
    <row r="17">
      <c r="A17" s="22" t="inlineStr">
        <is>
          <t>Blenheim</t>
        </is>
      </c>
      <c r="B17" s="264" t="n">
        <v>1917.45</v>
      </c>
      <c r="C17" s="23" t="n">
        <v>10</v>
      </c>
      <c r="D17" s="24" t="n"/>
      <c r="J17" s="199" t="n"/>
    </row>
    <row r="18">
      <c r="A18" s="22" t="inlineStr">
        <is>
          <t>Cromwell</t>
        </is>
      </c>
      <c r="B18" s="264" t="n">
        <v>3805.93</v>
      </c>
      <c r="C18" s="23" t="n">
        <v>16</v>
      </c>
      <c r="D18" s="24" t="n"/>
      <c r="J18" s="199" t="n"/>
    </row>
    <row r="19">
      <c r="A19" s="22" t="inlineStr">
        <is>
          <t>Dunedin</t>
        </is>
      </c>
      <c r="B19" s="264" t="n">
        <v>1229.12</v>
      </c>
      <c r="C19" s="23" t="n">
        <v>11</v>
      </c>
      <c r="D19" s="25" t="n"/>
      <c r="J19" s="199" t="n"/>
    </row>
    <row r="20">
      <c r="A20" s="22" t="inlineStr">
        <is>
          <t>Invercargill</t>
        </is>
      </c>
      <c r="B20" s="264" t="n">
        <v>4580.01</v>
      </c>
      <c r="C20" s="23" t="n">
        <v>12</v>
      </c>
      <c r="D20" s="25" t="n"/>
      <c r="J20" s="199" t="n"/>
    </row>
    <row r="21">
      <c r="A21" s="22" t="inlineStr">
        <is>
          <t>Timaru</t>
        </is>
      </c>
      <c r="B21" s="264" t="n">
        <v>2384.98</v>
      </c>
      <c r="C21" s="23" t="n">
        <v>14</v>
      </c>
      <c r="J21" s="199" t="n"/>
    </row>
    <row r="22">
      <c r="A22" s="22" t="inlineStr">
        <is>
          <t>Taupo</t>
        </is>
      </c>
      <c r="B22" s="264" t="n">
        <v>3239.55</v>
      </c>
      <c r="C22" s="23" t="n">
        <v>11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1763.31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3872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407825.81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0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n">
        <v>0</v>
      </c>
    </row>
    <row r="34">
      <c r="A34" s="36" t="inlineStr">
        <is>
          <t xml:space="preserve">Total Brokered Purchases MTD </t>
        </is>
      </c>
      <c r="B34" s="234" t="n"/>
      <c r="C34" s="246" t="n">
        <v>2097.3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>
        <v>0</v>
      </c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333.14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605.4400000000001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264.48</v>
      </c>
    </row>
    <row r="42">
      <c r="A42" s="6" t="inlineStr">
        <is>
          <t xml:space="preserve">Total Suppliers MTD </t>
        </is>
      </c>
      <c r="B42" s="236" t="n"/>
      <c r="C42" s="224" t="n">
        <v>981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580.8200000000001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76749.73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62.xml><?xml version="1.0" encoding="utf-8"?>
<worksheet xmlns:r="http://schemas.openxmlformats.org/officeDocument/2006/relationships" xmlns="http://schemas.openxmlformats.org/spreadsheetml/2006/main">
  <sheetPr codeName="Sheet62">
    <outlinePr summaryBelow="1" summaryRight="1"/>
    <pageSetUpPr/>
  </sheetPr>
  <dimension ref="A1:T45"/>
  <sheetViews>
    <sheetView topLeftCell="A22" zoomScale="80" zoomScaleNormal="80" workbookViewId="0">
      <selection activeCell="C38" sqref="C38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45325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2</v>
      </c>
      <c r="T3" s="199">
        <f>S3*210000</f>
        <v/>
      </c>
    </row>
    <row r="4">
      <c r="A4" s="22" t="inlineStr">
        <is>
          <t>Takanini</t>
        </is>
      </c>
      <c r="B4" s="264" t="n">
        <v>4823.64</v>
      </c>
      <c r="C4" s="23" t="n">
        <v>22</v>
      </c>
      <c r="J4" s="199" t="n"/>
      <c r="R4" t="inlineStr">
        <is>
          <t>om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64" t="n">
        <v>3809.73</v>
      </c>
      <c r="C5" s="23" t="n">
        <v>23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64" t="n">
        <v>2340.2</v>
      </c>
      <c r="C6" s="23" t="n">
        <v>19</v>
      </c>
      <c r="J6" s="199" t="n"/>
      <c r="S6" s="199" t="n"/>
      <c r="T6" s="217" t="n"/>
    </row>
    <row r="7">
      <c r="A7" s="22" t="inlineStr">
        <is>
          <t>West Auckland</t>
        </is>
      </c>
      <c r="B7" s="264" t="n">
        <v>1804.25</v>
      </c>
      <c r="C7" s="23" t="n">
        <v>14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64" t="n">
        <v>1582.63</v>
      </c>
      <c r="C8" s="23" t="n">
        <v>7</v>
      </c>
      <c r="J8" s="199" t="n"/>
      <c r="S8" s="199" t="n"/>
      <c r="T8" s="199" t="n"/>
    </row>
    <row r="9">
      <c r="A9" s="22" t="inlineStr">
        <is>
          <t>East Tamaki</t>
        </is>
      </c>
      <c r="B9" s="264" t="n">
        <v>2996.27</v>
      </c>
      <c r="C9" s="23" t="n">
        <v>38</v>
      </c>
      <c r="J9" s="199" t="n"/>
      <c r="S9" s="199" t="n"/>
      <c r="T9" s="199" t="n"/>
    </row>
    <row r="10">
      <c r="A10" s="22" t="inlineStr">
        <is>
          <t>Otahuhu</t>
        </is>
      </c>
      <c r="B10" s="264" t="n">
        <v>4217.9</v>
      </c>
      <c r="C10" s="23" t="n">
        <v>34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64" t="n">
        <v>9180.6</v>
      </c>
      <c r="C11" s="23" t="n">
        <v>47</v>
      </c>
      <c r="J11" s="199" t="n"/>
    </row>
    <row r="12">
      <c r="A12" s="22" t="inlineStr">
        <is>
          <t>Christchurch</t>
        </is>
      </c>
      <c r="B12" s="264" t="n">
        <v>0</v>
      </c>
      <c r="C12" s="23" t="n">
        <v>0</v>
      </c>
      <c r="J12" s="199" t="n"/>
    </row>
    <row r="13">
      <c r="A13" s="22" t="inlineStr">
        <is>
          <t>Kaiapoi</t>
        </is>
      </c>
      <c r="B13" s="264" t="n">
        <v>1380</v>
      </c>
      <c r="C13" s="23" t="n">
        <v>6</v>
      </c>
      <c r="J13" s="199" t="n"/>
    </row>
    <row r="14">
      <c r="A14" s="22" t="inlineStr">
        <is>
          <t>Wellington</t>
        </is>
      </c>
      <c r="B14" s="264" t="n">
        <v>1319.81</v>
      </c>
      <c r="C14" s="23" t="n">
        <v>13</v>
      </c>
      <c r="J14" s="199" t="n"/>
    </row>
    <row r="15">
      <c r="A15" s="22" t="inlineStr">
        <is>
          <t>Levin</t>
        </is>
      </c>
      <c r="B15" s="264" t="n">
        <v>449.68</v>
      </c>
      <c r="C15" s="23" t="n">
        <v>9</v>
      </c>
      <c r="J15" s="199" t="n"/>
    </row>
    <row r="16">
      <c r="A16" s="22" t="inlineStr">
        <is>
          <t>Northshore</t>
        </is>
      </c>
      <c r="B16" s="264" t="n">
        <v>6203.5</v>
      </c>
      <c r="C16" s="23" t="n">
        <v>28</v>
      </c>
      <c r="D16" s="24" t="n"/>
      <c r="J16" s="199" t="n"/>
    </row>
    <row r="17">
      <c r="A17" s="22" t="inlineStr">
        <is>
          <t>Blenheim</t>
        </is>
      </c>
      <c r="B17" s="264" t="n">
        <v>0</v>
      </c>
      <c r="C17" s="23" t="n">
        <v>0</v>
      </c>
      <c r="D17" s="24" t="n"/>
      <c r="J17" s="199" t="n"/>
    </row>
    <row r="18">
      <c r="A18" s="22" t="inlineStr">
        <is>
          <t>Cromwell</t>
        </is>
      </c>
      <c r="B18" s="264" t="n">
        <v>0</v>
      </c>
      <c r="C18" s="23" t="n">
        <v>0</v>
      </c>
      <c r="D18" s="24" t="n"/>
      <c r="J18" s="199" t="n"/>
    </row>
    <row r="19">
      <c r="A19" s="22" t="inlineStr">
        <is>
          <t>Dunedin</t>
        </is>
      </c>
      <c r="B19" s="264" t="n">
        <v>1906.19</v>
      </c>
      <c r="C19" s="23" t="n">
        <v>12</v>
      </c>
      <c r="D19" s="25" t="n"/>
      <c r="J19" s="199" t="n"/>
    </row>
    <row r="20">
      <c r="A20" s="22" t="inlineStr">
        <is>
          <t>Invercargill</t>
        </is>
      </c>
      <c r="B20" s="264" t="n">
        <v>0</v>
      </c>
      <c r="C20" s="23" t="n">
        <v>0</v>
      </c>
      <c r="D20" s="25" t="n"/>
      <c r="J20" s="199" t="n"/>
    </row>
    <row r="21">
      <c r="A21" s="22" t="inlineStr">
        <is>
          <t>Timaru</t>
        </is>
      </c>
      <c r="B21" s="264" t="n">
        <v>0</v>
      </c>
      <c r="C21" s="23" t="n">
        <v>0</v>
      </c>
      <c r="J21" s="199" t="n"/>
    </row>
    <row r="22">
      <c r="A22" s="22" t="inlineStr">
        <is>
          <t>Taupo</t>
        </is>
      </c>
      <c r="B22" s="264" t="n">
        <v>0</v>
      </c>
      <c r="C22" s="23" t="n">
        <v>0</v>
      </c>
      <c r="D22" s="25" t="n"/>
      <c r="J22" s="199" t="n"/>
    </row>
    <row r="23">
      <c r="A23" s="22" t="inlineStr">
        <is>
          <t>Demo Yard</t>
        </is>
      </c>
      <c r="B23" s="264" t="n">
        <v>0</v>
      </c>
      <c r="C23" s="23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66" t="n">
        <v>82.61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66" t="n">
        <v>3954.61</v>
      </c>
    </row>
    <row r="28" ht="15" customHeight="1" thickBot="1">
      <c r="B28" s="228" t="n"/>
      <c r="C28" s="242">
        <f>SUM(C26-C27)</f>
        <v/>
      </c>
      <c r="J28" s="267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268" t="n"/>
    </row>
    <row r="30">
      <c r="A30" s="3" t="inlineStr">
        <is>
          <t xml:space="preserve">Total Purchases MTD </t>
        </is>
      </c>
      <c r="B30" s="233" t="n"/>
      <c r="C30" s="244" t="n">
        <v>447289.16</v>
      </c>
      <c r="E30" s="9" t="inlineStr">
        <is>
          <t>Total 1% Sorting Fee MTD</t>
        </is>
      </c>
      <c r="F30" s="9" t="n"/>
      <c r="G30" s="9" t="n"/>
      <c r="H30" s="9" t="n"/>
      <c r="I30" s="9" t="n"/>
      <c r="J30" s="268" t="n">
        <v>0</v>
      </c>
    </row>
    <row r="31">
      <c r="A31" s="3" t="inlineStr">
        <is>
          <t xml:space="preserve">Projected Total Purchases MTD </t>
        </is>
      </c>
      <c r="B31" s="233" t="n"/>
      <c r="C31" s="244">
        <f>T5</f>
        <v/>
      </c>
      <c r="J31" s="267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69" t="inlineStr">
        <is>
          <t>-</t>
        </is>
      </c>
    </row>
    <row r="33" ht="15" customHeight="1" thickTop="1">
      <c r="B33" s="228" t="n"/>
      <c r="C33" s="6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69" t="n">
        <v>0</v>
      </c>
    </row>
    <row r="34">
      <c r="A34" s="36" t="inlineStr">
        <is>
          <t xml:space="preserve">Total Brokered Purchases MTD </t>
        </is>
      </c>
      <c r="B34" s="234" t="n"/>
      <c r="C34" s="246" t="n">
        <v>2097.3</v>
      </c>
      <c r="J34" s="267" t="n"/>
    </row>
    <row r="35">
      <c r="A35" s="36" t="inlineStr">
        <is>
          <t xml:space="preserve">Projected Total Brokered Purchases MTD </t>
        </is>
      </c>
      <c r="B35" s="234" t="n"/>
      <c r="C35" s="24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70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70" t="n">
        <v>0</v>
      </c>
    </row>
    <row r="37" ht="15" customHeight="1" thickTop="1">
      <c r="B37" s="228" t="n"/>
      <c r="C37" s="65" t="n"/>
      <c r="J37" s="267" t="n"/>
    </row>
    <row r="38">
      <c r="A38" s="40" t="inlineStr">
        <is>
          <t xml:space="preserve">Combined Total Purchases MTD </t>
        </is>
      </c>
      <c r="B38" s="235" t="n"/>
      <c r="C38" s="247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71" t="n">
        <v>295.66</v>
      </c>
    </row>
    <row r="39">
      <c r="A39" s="40" t="inlineStr">
        <is>
          <t xml:space="preserve">Combined Projected Total Purchases MTD </t>
        </is>
      </c>
      <c r="B39" s="235" t="n"/>
      <c r="C39" s="247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71" t="n">
        <v>901.1</v>
      </c>
    </row>
    <row r="40" ht="15" customHeight="1" thickBot="1">
      <c r="B40" s="228" t="n"/>
      <c r="C40" s="242">
        <f>SUM(C38-C39)</f>
        <v/>
      </c>
      <c r="J40" s="267" t="n"/>
    </row>
    <row r="41" ht="15" customHeight="1" thickTop="1">
      <c r="B41" s="228" t="n"/>
      <c r="C41" s="63" t="n"/>
      <c r="E41" s="13" t="inlineStr">
        <is>
          <t>Total Daily FAF Charge</t>
        </is>
      </c>
      <c r="F41" s="13" t="n"/>
      <c r="G41" s="13" t="n"/>
      <c r="H41" s="13" t="n"/>
      <c r="I41" s="13" t="n"/>
      <c r="J41" s="272" t="n">
        <v>12.39</v>
      </c>
    </row>
    <row r="42">
      <c r="A42" s="6" t="inlineStr">
        <is>
          <t xml:space="preserve">Total Suppliers MTD </t>
        </is>
      </c>
      <c r="B42" s="236" t="n"/>
      <c r="C42" s="224" t="n">
        <v>1253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72" t="n">
        <v>593.21</v>
      </c>
    </row>
    <row r="43">
      <c r="B43" s="228" t="n"/>
      <c r="C43" s="63" t="n"/>
      <c r="J43" s="199" t="n"/>
    </row>
    <row r="44">
      <c r="A44" s="7" t="inlineStr">
        <is>
          <t xml:space="preserve">Total Sales MTD </t>
        </is>
      </c>
      <c r="B44" s="237" t="n"/>
      <c r="C44" s="248" t="n">
        <v>76749.73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63.xml><?xml version="1.0" encoding="utf-8"?>
<worksheet xmlns:r="http://schemas.openxmlformats.org/officeDocument/2006/relationships" xmlns="http://schemas.openxmlformats.org/spreadsheetml/2006/main">
  <sheetPr codeName="Sheet63">
    <outlinePr summaryBelow="1" summaryRight="1"/>
    <pageSetUpPr/>
  </sheetPr>
  <dimension ref="A1:AF44"/>
  <sheetViews>
    <sheetView topLeftCell="A10" zoomScale="70" zoomScaleNormal="70" workbookViewId="0">
      <selection activeCell="B29" sqref="B29"/>
    </sheetView>
  </sheetViews>
  <sheetFormatPr baseColWidth="8" defaultRowHeight="14.5"/>
  <cols>
    <col width="42" customWidth="1" min="1" max="1"/>
    <col width="34.54296875" customWidth="1" style="250" min="2" max="2"/>
    <col width="22" customWidth="1" style="250" min="3" max="3"/>
    <col width="18.6328125" customWidth="1" min="4" max="4"/>
    <col width="26.54296875" customWidth="1" min="5" max="5"/>
    <col width="25.90625" customWidth="1" min="6" max="6"/>
    <col width="14.453125" customWidth="1" min="12" max="12"/>
    <col width="14.36328125" customWidth="1" style="199" min="16" max="16"/>
    <col width="20.36328125" customWidth="1" min="26" max="26"/>
    <col width="14.54296875" customWidth="1" min="28" max="28"/>
  </cols>
  <sheetData>
    <row r="1">
      <c r="A1" s="16" t="inlineStr">
        <is>
          <t xml:space="preserve">Total Company Daily Intake </t>
        </is>
      </c>
      <c r="B1" s="251" t="inlineStr">
        <is>
          <t>05-Feb-2024</t>
        </is>
      </c>
      <c r="C1" s="252" t="n"/>
      <c r="D1" s="18" t="n"/>
      <c r="E1" s="18" t="n"/>
      <c r="F1" s="18" t="n"/>
    </row>
    <row r="2">
      <c r="B2" s="252" t="n"/>
      <c r="C2" s="252" t="n"/>
      <c r="D2" s="18" t="n"/>
      <c r="E2" s="18" t="n"/>
      <c r="F2" s="18" t="n"/>
    </row>
    <row r="3">
      <c r="A3" s="19" t="inlineStr">
        <is>
          <t>Branch</t>
        </is>
      </c>
      <c r="B3" s="253" t="inlineStr">
        <is>
          <t>Daily purchases incl. GST</t>
        </is>
      </c>
      <c r="C3" s="253" t="inlineStr">
        <is>
          <t>MTD Purchase</t>
        </is>
      </c>
      <c r="D3" s="20" t="inlineStr">
        <is>
          <t xml:space="preserve">MTD Sales </t>
        </is>
      </c>
      <c r="E3" s="20" t="inlineStr">
        <is>
          <t>Daily no. of Customers</t>
        </is>
      </c>
      <c r="F3" s="20" t="inlineStr">
        <is>
          <t>MTD no. of Customers</t>
        </is>
      </c>
      <c r="G3" s="21" t="n"/>
      <c r="X3" t="inlineStr">
        <is>
          <t>days</t>
        </is>
      </c>
      <c r="Y3" s="199" t="n">
        <v>3</v>
      </c>
      <c r="Z3" s="199">
        <f>Y3*210000</f>
        <v/>
      </c>
    </row>
    <row r="4">
      <c r="A4" s="22" t="inlineStr">
        <is>
          <t>Takanini</t>
        </is>
      </c>
      <c r="B4" s="239" t="n">
        <v>62904.64</v>
      </c>
      <c r="C4" s="239" t="n">
        <v>307087.13</v>
      </c>
      <c r="D4" s="239" t="n">
        <v>1270.9</v>
      </c>
      <c r="E4" s="23" t="n">
        <v>54</v>
      </c>
      <c r="F4" s="23" t="n">
        <v>187</v>
      </c>
      <c r="L4" s="111" t="n"/>
      <c r="X4" t="inlineStr">
        <is>
          <t>staturday</t>
        </is>
      </c>
      <c r="Y4" s="199" t="n">
        <v>1</v>
      </c>
      <c r="Z4" s="199">
        <f>Y4*70000</f>
        <v/>
      </c>
    </row>
    <row r="5">
      <c r="A5" s="22" t="inlineStr">
        <is>
          <t>Kamo</t>
        </is>
      </c>
      <c r="B5" s="239" t="n">
        <v>9683.98</v>
      </c>
      <c r="C5" s="239" t="n">
        <v>23320.23</v>
      </c>
      <c r="D5" s="239" t="n">
        <v>0</v>
      </c>
      <c r="E5" s="23" t="n">
        <v>50</v>
      </c>
      <c r="F5" s="23" t="n">
        <v>149</v>
      </c>
      <c r="L5" s="111" t="n"/>
      <c r="Y5" s="199" t="n"/>
      <c r="Z5" s="217">
        <f>SUM(Z3:Z4)</f>
        <v/>
      </c>
    </row>
    <row r="6">
      <c r="A6" s="22" t="inlineStr">
        <is>
          <t>Whangarei</t>
        </is>
      </c>
      <c r="B6" s="239" t="n">
        <v>4200.53</v>
      </c>
      <c r="C6" s="239" t="n">
        <v>18960.51</v>
      </c>
      <c r="D6" s="239" t="n">
        <v>0</v>
      </c>
      <c r="E6" s="23" t="n">
        <v>57</v>
      </c>
      <c r="F6" s="23" t="n">
        <v>167</v>
      </c>
      <c r="L6" s="111" t="n"/>
      <c r="Y6" s="199" t="n"/>
      <c r="Z6" s="217" t="n"/>
    </row>
    <row r="7">
      <c r="A7" s="22" t="inlineStr">
        <is>
          <t>West Auckland</t>
        </is>
      </c>
      <c r="B7" s="239" t="n">
        <v>5204.78</v>
      </c>
      <c r="C7" s="239" t="n">
        <v>24684.65</v>
      </c>
      <c r="D7" s="239" t="n">
        <v>-625</v>
      </c>
      <c r="E7" s="23" t="n">
        <v>40</v>
      </c>
      <c r="F7" s="23" t="n">
        <v>114</v>
      </c>
      <c r="L7" s="111" t="n"/>
      <c r="X7" t="inlineStr">
        <is>
          <t xml:space="preserve">total brokered days </t>
        </is>
      </c>
      <c r="Y7" s="199">
        <f>Y3</f>
        <v/>
      </c>
      <c r="Z7" s="199">
        <f>Y7*35000</f>
        <v/>
      </c>
    </row>
    <row r="8">
      <c r="A8" s="22" t="inlineStr">
        <is>
          <t>Penrose</t>
        </is>
      </c>
      <c r="B8" s="239" t="n">
        <v>3506.72</v>
      </c>
      <c r="C8" s="239" t="n">
        <v>26486.11</v>
      </c>
      <c r="D8" s="239" t="n">
        <v>2405.93</v>
      </c>
      <c r="E8" s="23" t="n">
        <v>21</v>
      </c>
      <c r="F8" s="23" t="n">
        <v>69</v>
      </c>
      <c r="L8" s="111" t="n"/>
      <c r="Y8" s="199" t="n"/>
      <c r="Z8" s="199" t="n"/>
    </row>
    <row r="9">
      <c r="A9" s="22" t="inlineStr">
        <is>
          <t>East Tamaki</t>
        </is>
      </c>
      <c r="B9" s="239" t="n">
        <v>4349.58</v>
      </c>
      <c r="C9" s="239" t="n">
        <v>14775.38</v>
      </c>
      <c r="D9" s="239" t="n">
        <v>328.59</v>
      </c>
      <c r="E9" s="23" t="n">
        <v>52</v>
      </c>
      <c r="F9" s="23" t="n">
        <v>167</v>
      </c>
      <c r="L9" s="111" t="n"/>
      <c r="Y9" s="199" t="n"/>
      <c r="Z9" s="199" t="n"/>
    </row>
    <row r="10">
      <c r="A10" s="22" t="inlineStr">
        <is>
          <t>Otahuhu</t>
        </is>
      </c>
      <c r="B10" s="239" t="n">
        <v>4136.95</v>
      </c>
      <c r="C10" s="239" t="n">
        <v>15991.91</v>
      </c>
      <c r="D10" s="239" t="n">
        <v>-366.8100000000001</v>
      </c>
      <c r="E10" s="23" t="n">
        <v>39</v>
      </c>
      <c r="F10" s="23" t="n">
        <v>129</v>
      </c>
      <c r="L10" s="111" t="n"/>
      <c r="Y10" s="214" t="inlineStr">
        <is>
          <t>For Saturday's always use $70000 as Daily Projected Purchases and rest of the week $210000</t>
        </is>
      </c>
      <c r="Z10" s="214" t="n"/>
      <c r="AA10" s="6" t="n"/>
      <c r="AB10" s="6" t="n"/>
      <c r="AC10" s="6" t="n"/>
      <c r="AD10" s="6" t="n"/>
      <c r="AE10" s="6" t="n"/>
      <c r="AF10" s="6" t="n"/>
    </row>
    <row r="11">
      <c r="A11" s="22" t="inlineStr">
        <is>
          <t>Hamilton</t>
        </is>
      </c>
      <c r="B11" s="239" t="n">
        <v>7850.75</v>
      </c>
      <c r="C11" s="239" t="n">
        <v>32845.8</v>
      </c>
      <c r="D11" s="239" t="n">
        <v>2730.87</v>
      </c>
      <c r="E11" s="23" t="n">
        <v>71</v>
      </c>
      <c r="F11" s="23" t="n">
        <v>176</v>
      </c>
      <c r="L11" s="111" t="n"/>
    </row>
    <row r="12">
      <c r="A12" s="22" t="inlineStr">
        <is>
          <t>Christchurch</t>
        </is>
      </c>
      <c r="B12" s="239" t="n">
        <v>4636.41</v>
      </c>
      <c r="C12" s="239" t="n">
        <v>66279.28</v>
      </c>
      <c r="D12" s="239" t="n">
        <v>0</v>
      </c>
      <c r="E12" s="23" t="n">
        <v>20</v>
      </c>
      <c r="F12" s="23" t="n">
        <v>60</v>
      </c>
      <c r="L12" s="111" t="n"/>
    </row>
    <row r="13">
      <c r="A13" s="22" t="inlineStr">
        <is>
          <t>Kaiapoi</t>
        </is>
      </c>
      <c r="B13" s="239" t="n">
        <v>2164.74</v>
      </c>
      <c r="C13" s="239" t="n">
        <v>6326.47</v>
      </c>
      <c r="D13" s="239" t="n">
        <v>0</v>
      </c>
      <c r="E13" s="23" t="n">
        <v>24</v>
      </c>
      <c r="F13" s="23" t="n">
        <v>67</v>
      </c>
      <c r="L13" s="111" t="n"/>
    </row>
    <row r="14">
      <c r="A14" s="22" t="inlineStr">
        <is>
          <t>Wellington</t>
        </is>
      </c>
      <c r="B14" s="239" t="n">
        <v>2287.69</v>
      </c>
      <c r="C14" s="239" t="n">
        <v>30259.36</v>
      </c>
      <c r="D14" s="239" t="n">
        <v>176.01</v>
      </c>
      <c r="E14" s="23" t="n">
        <v>24</v>
      </c>
      <c r="F14" s="23" t="n">
        <v>84</v>
      </c>
      <c r="L14" s="111" t="n"/>
    </row>
    <row r="15">
      <c r="A15" s="22" t="inlineStr">
        <is>
          <t>Levin</t>
        </is>
      </c>
      <c r="B15" s="239" t="n">
        <v>2098.14</v>
      </c>
      <c r="C15" s="239" t="n">
        <v>5730.42</v>
      </c>
      <c r="D15" s="239" t="n">
        <v>1643.48</v>
      </c>
      <c r="E15" s="23" t="n">
        <v>27</v>
      </c>
      <c r="F15" s="23" t="n">
        <v>73</v>
      </c>
      <c r="L15" s="111" t="n"/>
    </row>
    <row r="16">
      <c r="A16" s="22" t="inlineStr">
        <is>
          <t>North Shore</t>
        </is>
      </c>
      <c r="B16" s="239" t="n">
        <v>10216.89</v>
      </c>
      <c r="C16" s="239" t="n">
        <v>36809.81</v>
      </c>
      <c r="D16" s="239" t="n">
        <v>-303.4</v>
      </c>
      <c r="E16" s="23" t="n">
        <v>62</v>
      </c>
      <c r="F16" s="23" t="n">
        <v>220</v>
      </c>
      <c r="G16" s="24" t="n"/>
      <c r="L16" s="112" t="n"/>
    </row>
    <row r="17">
      <c r="A17" s="22" t="inlineStr">
        <is>
          <t>Blenheim</t>
        </is>
      </c>
      <c r="B17" s="239" t="n">
        <v>420.8</v>
      </c>
      <c r="C17" s="239" t="n">
        <v>2644.34</v>
      </c>
      <c r="D17" s="239" t="n">
        <v>217.39</v>
      </c>
      <c r="E17" s="23" t="n">
        <v>16</v>
      </c>
      <c r="F17" s="23" t="n">
        <v>34</v>
      </c>
      <c r="G17" s="24" t="n"/>
      <c r="L17" s="111" t="n"/>
    </row>
    <row r="18">
      <c r="A18" s="22" t="inlineStr">
        <is>
          <t>Cromwell</t>
        </is>
      </c>
      <c r="B18" s="239" t="n">
        <v>1665.93</v>
      </c>
      <c r="C18" s="239" t="n">
        <v>5916.65</v>
      </c>
      <c r="D18" s="239" t="n">
        <v>0</v>
      </c>
      <c r="E18" s="23" t="n">
        <v>12</v>
      </c>
      <c r="F18" s="23" t="n">
        <v>34</v>
      </c>
      <c r="G18" s="24" t="n"/>
      <c r="L18" s="111" t="n"/>
    </row>
    <row r="19">
      <c r="A19" s="22" t="inlineStr">
        <is>
          <t>Dunedin</t>
        </is>
      </c>
      <c r="B19" s="239" t="n">
        <v>1781.42</v>
      </c>
      <c r="C19" s="239" t="n">
        <v>5705.4</v>
      </c>
      <c r="D19" s="239" t="n">
        <v>2563.9</v>
      </c>
      <c r="E19" s="23" t="n">
        <v>19</v>
      </c>
      <c r="F19" s="23" t="n">
        <v>50</v>
      </c>
      <c r="G19" s="25" t="n"/>
      <c r="L19" s="111" t="n"/>
    </row>
    <row r="20">
      <c r="A20" s="22" t="inlineStr">
        <is>
          <t>Invercargill</t>
        </is>
      </c>
      <c r="B20" s="239" t="n">
        <v>5390.89</v>
      </c>
      <c r="C20" s="239" t="n">
        <v>11095.35</v>
      </c>
      <c r="D20" s="239" t="n">
        <v>0</v>
      </c>
      <c r="E20" s="23" t="n">
        <v>17</v>
      </c>
      <c r="F20" s="23" t="n">
        <v>41</v>
      </c>
      <c r="G20" s="25" t="n"/>
      <c r="L20" s="111" t="n"/>
    </row>
    <row r="21">
      <c r="A21" s="22" t="inlineStr">
        <is>
          <t>Timaru</t>
        </is>
      </c>
      <c r="B21" s="239" t="n">
        <v>2657.41</v>
      </c>
      <c r="C21" s="239" t="n">
        <v>6782.32</v>
      </c>
      <c r="D21" s="239" t="n">
        <v>0</v>
      </c>
      <c r="E21" s="23" t="n">
        <v>23</v>
      </c>
      <c r="F21" s="23" t="n">
        <v>48</v>
      </c>
      <c r="L21" s="111" t="n"/>
    </row>
    <row r="22">
      <c r="A22" s="22" t="inlineStr">
        <is>
          <t>Taupo</t>
        </is>
      </c>
      <c r="B22" s="239" t="n">
        <v>0</v>
      </c>
      <c r="C22" s="239" t="n">
        <v>3239.55</v>
      </c>
      <c r="D22" s="239" t="n">
        <v>0</v>
      </c>
      <c r="E22" s="23" t="n">
        <v>0</v>
      </c>
      <c r="F22" s="23" t="n">
        <v>11</v>
      </c>
      <c r="G22" s="25" t="n"/>
      <c r="L22" s="111" t="n"/>
    </row>
    <row r="23">
      <c r="A23" s="22" t="inlineStr">
        <is>
          <t>Demo Yard</t>
        </is>
      </c>
      <c r="B23" s="239" t="n">
        <v>0</v>
      </c>
      <c r="C23" s="239" t="n">
        <v>0</v>
      </c>
      <c r="D23" s="239" t="n">
        <v>0</v>
      </c>
      <c r="E23" s="23" t="n">
        <v>0</v>
      </c>
      <c r="F23" s="23" t="n">
        <v>0</v>
      </c>
      <c r="L23" s="111" t="n"/>
      <c r="V23" s="46" t="n"/>
    </row>
    <row r="24" ht="15" customHeight="1" thickBot="1">
      <c r="A24" s="19" t="inlineStr">
        <is>
          <t>Total company daily intake</t>
        </is>
      </c>
      <c r="B24" s="240">
        <f>SUM(B4:B23)</f>
        <v/>
      </c>
      <c r="C24" s="240">
        <f>SUM(C4:C23)</f>
        <v/>
      </c>
      <c r="D24" s="240">
        <f>SUM(D4:D23)</f>
        <v/>
      </c>
      <c r="E24" s="26">
        <f>SUM(E4:E23)</f>
        <v/>
      </c>
      <c r="F24" s="26">
        <f>SUM(F4:F23)</f>
        <v/>
      </c>
    </row>
    <row r="25">
      <c r="B25" s="252" t="n"/>
      <c r="C25" s="252" t="n"/>
      <c r="D25" s="18" t="n"/>
      <c r="E25" s="18" t="n"/>
      <c r="F25" s="18" t="n"/>
    </row>
    <row r="26">
      <c r="A26" s="2" t="inlineStr">
        <is>
          <t xml:space="preserve">Projected Purchases </t>
        </is>
      </c>
      <c r="B26" s="254">
        <f>IF(AND(WEEKDAY(B1, 2)&lt;6, WEEKDAY(B1, 2)&lt;&gt;7), 210000, 70000)</f>
        <v/>
      </c>
      <c r="C26" s="254">
        <f>B30</f>
        <v/>
      </c>
      <c r="G26" s="29" t="inlineStr">
        <is>
          <t>Total Daily Transport Charges</t>
        </is>
      </c>
      <c r="H26" s="29" t="n"/>
      <c r="I26" s="29" t="n"/>
      <c r="J26" s="29" t="n"/>
      <c r="K26" s="29" t="n"/>
      <c r="L26" s="266" t="n">
        <v>1522.47</v>
      </c>
    </row>
    <row r="27" ht="15" customHeight="1" thickBot="1">
      <c r="B27" s="255">
        <f>SUM(B24-B26)</f>
        <v/>
      </c>
      <c r="C27" s="255">
        <f>SUM(C24-C26)</f>
        <v/>
      </c>
      <c r="G27" s="29" t="inlineStr">
        <is>
          <t>Total Transport Charges MTD</t>
        </is>
      </c>
      <c r="H27" s="29" t="n"/>
      <c r="I27" s="29" t="n"/>
      <c r="J27" s="29" t="n"/>
      <c r="K27" s="29" t="n"/>
      <c r="L27" s="266" t="n">
        <v>5477.08</v>
      </c>
    </row>
    <row r="28" ht="15" customHeight="1" thickTop="1">
      <c r="B28" s="252" t="n"/>
      <c r="C28" s="252" t="n"/>
      <c r="D28" s="30" t="n"/>
      <c r="M28" s="199" t="n"/>
    </row>
    <row r="29">
      <c r="A29" s="3" t="inlineStr">
        <is>
          <t xml:space="preserve">Total Purchases MTD </t>
        </is>
      </c>
      <c r="B29" s="256" t="n">
        <v>599051.6800000001</v>
      </c>
      <c r="G29" s="9" t="inlineStr">
        <is>
          <t>Total Daily 1% Sorting Fee</t>
        </is>
      </c>
      <c r="H29" s="9" t="n"/>
      <c r="I29" s="9" t="n"/>
      <c r="J29" s="9" t="n"/>
      <c r="K29" s="9" t="n"/>
      <c r="L29" s="206" t="n"/>
    </row>
    <row r="30">
      <c r="A30" s="3" t="inlineStr">
        <is>
          <t xml:space="preserve">Projected Total Purchases MTD </t>
        </is>
      </c>
      <c r="B30" s="256">
        <f>Z5</f>
        <v/>
      </c>
      <c r="G30" s="9" t="inlineStr">
        <is>
          <t>Total 1% Sorting Fee MTD</t>
        </is>
      </c>
      <c r="H30" s="9" t="n"/>
      <c r="I30" s="9" t="n"/>
      <c r="J30" s="9" t="n"/>
      <c r="K30" s="9" t="n"/>
      <c r="L30" s="268" t="n">
        <v>6.96</v>
      </c>
    </row>
    <row r="31" ht="15" customHeight="1" thickBot="1">
      <c r="B31" s="255">
        <f>SUM(B29-B30)</f>
        <v/>
      </c>
      <c r="L31" s="199" t="n"/>
    </row>
    <row r="32" ht="15" customHeight="1" thickTop="1">
      <c r="B32" s="257" t="n"/>
      <c r="G32" s="34" t="inlineStr">
        <is>
          <t>Total Daily Bin Hire Charge</t>
        </is>
      </c>
      <c r="H32" s="34" t="n"/>
      <c r="I32" s="34" t="n"/>
      <c r="J32" s="34" t="n"/>
      <c r="K32" s="34" t="n"/>
      <c r="L32" s="221" t="inlineStr">
        <is>
          <t>-</t>
        </is>
      </c>
    </row>
    <row r="33">
      <c r="A33" s="36" t="inlineStr">
        <is>
          <t xml:space="preserve">Total Brokered Purchases MTD </t>
        </is>
      </c>
      <c r="B33" s="258" t="n">
        <v>2336.46</v>
      </c>
      <c r="G33" s="34" t="inlineStr">
        <is>
          <t>Total Bin Hire Charge MTD</t>
        </is>
      </c>
      <c r="H33" s="34" t="n"/>
      <c r="I33" s="34" t="n"/>
      <c r="J33" s="34" t="n"/>
      <c r="K33" s="34" t="n"/>
      <c r="L33" s="221" t="inlineStr">
        <is>
          <t>-</t>
        </is>
      </c>
    </row>
    <row r="34">
      <c r="A34" s="36" t="inlineStr">
        <is>
          <t xml:space="preserve">Projected Total Brokered Purchases MTD </t>
        </is>
      </c>
      <c r="B34" s="258">
        <f>Z7</f>
        <v/>
      </c>
      <c r="L34" s="199" t="n"/>
    </row>
    <row r="35" ht="15" customHeight="1" thickBot="1">
      <c r="B35" s="255">
        <f>SUM(B33-B34)</f>
        <v/>
      </c>
      <c r="G35" s="39" t="inlineStr">
        <is>
          <t>Total Daily Cash Delivery Fee</t>
        </is>
      </c>
      <c r="H35" s="39" t="n"/>
      <c r="I35" s="39" t="n"/>
      <c r="J35" s="39" t="n"/>
      <c r="K35" s="39" t="n"/>
      <c r="L35" s="222" t="n"/>
    </row>
    <row r="36" ht="15" customHeight="1" thickTop="1">
      <c r="B36" s="257" t="n"/>
      <c r="G36" s="39" t="inlineStr">
        <is>
          <t>Total Cash Delivery Fee MTD</t>
        </is>
      </c>
      <c r="H36" s="39" t="n"/>
      <c r="I36" s="39" t="n"/>
      <c r="J36" s="39" t="n"/>
      <c r="K36" s="39" t="n"/>
      <c r="L36" s="222" t="n"/>
    </row>
    <row r="37">
      <c r="A37" s="40" t="inlineStr">
        <is>
          <t xml:space="preserve">Combined Total Purchases MTD </t>
        </is>
      </c>
      <c r="B37" s="259">
        <f>SUM(B29,B33)</f>
        <v/>
      </c>
      <c r="L37" s="199" t="n"/>
    </row>
    <row r="38">
      <c r="A38" s="40" t="inlineStr">
        <is>
          <t xml:space="preserve">Combined Projected Total Purchases MTD </t>
        </is>
      </c>
      <c r="B38" s="259">
        <f>SUM(B30,B34)</f>
        <v/>
      </c>
      <c r="G38" s="43" t="inlineStr">
        <is>
          <t>Total Daily Cash Handling Fee</t>
        </is>
      </c>
      <c r="H38" s="43" t="n"/>
      <c r="I38" s="43" t="n"/>
      <c r="J38" s="43" t="n"/>
      <c r="K38" s="43" t="n"/>
      <c r="L38" s="271" t="n">
        <v>417.41</v>
      </c>
    </row>
    <row r="39" ht="15" customHeight="1" thickBot="1">
      <c r="B39" s="255">
        <f>B37-B38</f>
        <v/>
      </c>
      <c r="G39" s="43" t="inlineStr">
        <is>
          <t>Total Cash Handling Fee MTD</t>
        </is>
      </c>
      <c r="H39" s="43" t="n"/>
      <c r="I39" s="43" t="n"/>
      <c r="J39" s="43" t="n"/>
      <c r="K39" s="43" t="n"/>
      <c r="L39" s="271" t="n">
        <v>1318.51</v>
      </c>
    </row>
    <row r="40" ht="15" customHeight="1" thickTop="1">
      <c r="B40" s="252" t="n"/>
      <c r="L40" s="267" t="n"/>
    </row>
    <row r="41">
      <c r="A41" s="6" t="inlineStr">
        <is>
          <t xml:space="preserve">Total Suppliers MTD </t>
        </is>
      </c>
      <c r="B41" s="262" t="n">
        <v>1880</v>
      </c>
      <c r="G41" s="13" t="inlineStr">
        <is>
          <t>Total Daily FAF Charge</t>
        </is>
      </c>
      <c r="H41" s="13" t="n"/>
      <c r="I41" s="13" t="n"/>
      <c r="J41" s="13" t="n"/>
      <c r="K41" s="13" t="n"/>
      <c r="L41" s="272" t="n">
        <v>228.37</v>
      </c>
    </row>
    <row r="42">
      <c r="B42" s="252" t="n"/>
      <c r="G42" s="13" t="inlineStr">
        <is>
          <t>Total FAF Charge MTD</t>
        </is>
      </c>
      <c r="H42" s="13" t="n"/>
      <c r="I42" s="13" t="n"/>
      <c r="J42" s="13" t="n"/>
      <c r="K42" s="13" t="n"/>
      <c r="L42" s="272" t="n">
        <v>821.58</v>
      </c>
    </row>
    <row r="43">
      <c r="A43" s="7" t="inlineStr">
        <is>
          <t xml:space="preserve">Total Sales MTD </t>
        </is>
      </c>
      <c r="B43" s="263" t="n">
        <v>98606.45</v>
      </c>
      <c r="O43" s="199" t="n"/>
    </row>
    <row r="44">
      <c r="B44" s="252" t="n"/>
      <c r="C44" s="252" t="n"/>
      <c r="D44" s="18" t="n"/>
      <c r="F44" s="18" t="n"/>
    </row>
  </sheetData>
  <pageMargins left="0.7" right="0.7" top="0.75" bottom="0.75" header="0.3" footer="0.3"/>
  <drawing r:id="rId1"/>
</worksheet>
</file>

<file path=xl/worksheets/sheet64.xml><?xml version="1.0" encoding="utf-8"?>
<worksheet xmlns:r="http://schemas.openxmlformats.org/officeDocument/2006/relationships" xmlns="http://schemas.openxmlformats.org/spreadsheetml/2006/main">
  <sheetPr codeName="Sheet64">
    <outlinePr summaryBelow="1" summaryRight="1"/>
    <pageSetUpPr/>
  </sheetPr>
  <dimension ref="A1:T45"/>
  <sheetViews>
    <sheetView zoomScale="80" zoomScaleNormal="80" workbookViewId="0">
      <selection activeCell="D34" sqref="D34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45329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4</v>
      </c>
      <c r="T3" s="199">
        <f>S3*210000</f>
        <v/>
      </c>
    </row>
    <row r="4">
      <c r="A4" s="22" t="inlineStr">
        <is>
          <t>Takanini</t>
        </is>
      </c>
      <c r="B4" s="275" t="n">
        <v>81444.81</v>
      </c>
      <c r="C4" s="79" t="n">
        <v>47</v>
      </c>
      <c r="J4" s="199" t="n"/>
      <c r="R4" t="inlineStr">
        <is>
          <t>om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75" t="n">
        <v>3428.66</v>
      </c>
      <c r="C5" s="79" t="n">
        <v>37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6583.3</v>
      </c>
      <c r="C6" s="79" t="n">
        <v>44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8290.809999999999</v>
      </c>
      <c r="C7" s="79" t="n">
        <v>27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15643.55</v>
      </c>
      <c r="C8" s="79" t="n">
        <v>24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2348.63</v>
      </c>
      <c r="C9" s="79" t="n">
        <v>35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4087.1</v>
      </c>
      <c r="C10" s="79" t="n">
        <v>34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5230.31</v>
      </c>
      <c r="C11" s="79" t="n">
        <v>39</v>
      </c>
      <c r="J11" s="199" t="n"/>
    </row>
    <row r="12">
      <c r="A12" s="22" t="inlineStr">
        <is>
          <t>Christchurch</t>
        </is>
      </c>
      <c r="B12" s="275" t="n">
        <v>4718.31</v>
      </c>
      <c r="C12" s="79" t="n">
        <v>22</v>
      </c>
      <c r="J12" s="199" t="n"/>
    </row>
    <row r="13">
      <c r="A13" s="22" t="inlineStr">
        <is>
          <t>Kaiapoi</t>
        </is>
      </c>
      <c r="B13" s="275" t="n">
        <v>1040.45</v>
      </c>
      <c r="C13" s="79" t="n">
        <v>15</v>
      </c>
      <c r="J13" s="199" t="n"/>
    </row>
    <row r="14">
      <c r="A14" s="22" t="inlineStr">
        <is>
          <t>Wellington</t>
        </is>
      </c>
      <c r="B14" s="275" t="n">
        <v>5273.63</v>
      </c>
      <c r="C14" s="79" t="n">
        <v>24</v>
      </c>
      <c r="J14" s="199" t="n"/>
    </row>
    <row r="15">
      <c r="A15" s="22" t="inlineStr">
        <is>
          <t>Levin</t>
        </is>
      </c>
      <c r="B15" s="275" t="n">
        <v>1981.49</v>
      </c>
      <c r="C15" s="79" t="n">
        <v>24</v>
      </c>
      <c r="J15" s="199" t="n"/>
    </row>
    <row r="16">
      <c r="A16" s="22" t="inlineStr">
        <is>
          <t>Northshore</t>
        </is>
      </c>
      <c r="B16" s="275" t="n">
        <v>6943.65</v>
      </c>
      <c r="C16" s="79" t="n">
        <v>57</v>
      </c>
      <c r="D16" s="24" t="n"/>
      <c r="J16" s="199" t="n"/>
    </row>
    <row r="17">
      <c r="A17" s="22" t="inlineStr">
        <is>
          <t>Blenheim</t>
        </is>
      </c>
      <c r="B17" s="275" t="n">
        <v>819.67</v>
      </c>
      <c r="C17" s="79" t="n">
        <v>10</v>
      </c>
      <c r="D17" s="24" t="n"/>
      <c r="J17" s="199" t="n"/>
    </row>
    <row r="18">
      <c r="A18" s="22" t="inlineStr">
        <is>
          <t>Cromwell</t>
        </is>
      </c>
      <c r="B18" s="275" t="n">
        <v>441.73</v>
      </c>
      <c r="C18" s="79" t="n">
        <v>5</v>
      </c>
      <c r="D18" s="24" t="n"/>
      <c r="J18" s="199" t="n"/>
    </row>
    <row r="19">
      <c r="A19" s="22" t="inlineStr">
        <is>
          <t>Dunedin</t>
        </is>
      </c>
      <c r="B19" s="275" t="n">
        <v>9591.459999999999</v>
      </c>
      <c r="C19" s="79" t="n">
        <v>10</v>
      </c>
      <c r="D19" s="25" t="n"/>
      <c r="J19" s="199" t="n"/>
    </row>
    <row r="20">
      <c r="A20" s="22" t="inlineStr">
        <is>
          <t>Invercargill</t>
        </is>
      </c>
      <c r="B20" s="275" t="n">
        <v>3259.66</v>
      </c>
      <c r="C20" s="79" t="n">
        <v>9</v>
      </c>
      <c r="D20" s="25" t="n"/>
      <c r="J20" s="199" t="n"/>
    </row>
    <row r="21">
      <c r="A21" s="22" t="inlineStr">
        <is>
          <t>Timaru</t>
        </is>
      </c>
      <c r="B21" s="275" t="n">
        <v>1268.94</v>
      </c>
      <c r="C21" s="79" t="n">
        <v>10</v>
      </c>
      <c r="J21" s="199" t="n"/>
    </row>
    <row r="22">
      <c r="A22" s="22" t="inlineStr">
        <is>
          <t>Taupo</t>
        </is>
      </c>
      <c r="B22" s="275" t="n">
        <v>470.45</v>
      </c>
      <c r="C22" s="79" t="n">
        <v>4</v>
      </c>
      <c r="D22" s="25" t="n"/>
      <c r="J22" s="199" t="n"/>
    </row>
    <row r="23">
      <c r="A23" s="22" t="inlineStr">
        <is>
          <t>Demo Yard</t>
        </is>
      </c>
      <c r="B23" s="279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1236.37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6911.28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805777.0699999999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8.26</v>
      </c>
    </row>
    <row r="31">
      <c r="A31" s="3" t="inlineStr">
        <is>
          <t xml:space="preserve">Projected Total Purchases MTD </t>
        </is>
      </c>
      <c r="B31" s="233" t="n"/>
      <c r="C31" s="105" t="n">
        <v>910000</v>
      </c>
      <c r="J31" s="114" t="n"/>
    </row>
    <row r="32" ht="15" customHeight="1" thickBot="1">
      <c r="B32" s="228" t="n"/>
      <c r="C32" s="109" t="n">
        <v>-104223</v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n"/>
    </row>
    <row r="34">
      <c r="A34" s="36" t="inlineStr">
        <is>
          <t xml:space="preserve">Total Brokered Purchases MTD </t>
        </is>
      </c>
      <c r="B34" s="234" t="n"/>
      <c r="C34" s="106" t="n">
        <v>3194.49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 t="n">
        <v>140000</v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109" t="n">
        <v>-136806</v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 t="n">
        <v>808972</v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386.64</v>
      </c>
    </row>
    <row r="39">
      <c r="A39" s="40" t="inlineStr">
        <is>
          <t xml:space="preserve">Combined Projected Total Purchases MTD </t>
        </is>
      </c>
      <c r="B39" s="235" t="n"/>
      <c r="C39" s="107" t="n">
        <v>1050000</v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1706.12</v>
      </c>
    </row>
    <row r="40" ht="15" customHeight="1" thickBot="1">
      <c r="B40" s="228" t="n"/>
      <c r="C40" s="109" t="n">
        <v>-241028</v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185.46</v>
      </c>
    </row>
    <row r="42">
      <c r="A42" s="6" t="inlineStr">
        <is>
          <t xml:space="preserve">Total Suppliers MTD </t>
        </is>
      </c>
      <c r="B42" s="236" t="n"/>
      <c r="C42" s="113" t="n">
        <v>2359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1036.72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206116.76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65.xml><?xml version="1.0" encoding="utf-8"?>
<worksheet xmlns:r="http://schemas.openxmlformats.org/officeDocument/2006/relationships" xmlns="http://schemas.openxmlformats.org/spreadsheetml/2006/main">
  <sheetPr codeName="Sheet65">
    <outlinePr summaryBelow="1" summaryRight="1"/>
    <pageSetUpPr/>
  </sheetPr>
  <dimension ref="A1:T45"/>
  <sheetViews>
    <sheetView topLeftCell="A3" zoomScale="80" zoomScaleNormal="80" workbookViewId="0">
      <selection activeCell="B16" sqref="B16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45330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5</v>
      </c>
      <c r="T3" s="199">
        <f>S3*210000</f>
        <v/>
      </c>
    </row>
    <row r="4">
      <c r="A4" s="22" t="inlineStr">
        <is>
          <t>Takanini</t>
        </is>
      </c>
      <c r="B4" s="275" t="n">
        <v>79946.10000000001</v>
      </c>
      <c r="C4" s="79" t="n">
        <v>60</v>
      </c>
      <c r="J4" s="199" t="n"/>
      <c r="R4" t="inlineStr">
        <is>
          <t>om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75" t="n">
        <v>4660.83</v>
      </c>
      <c r="C5" s="79" t="n">
        <v>33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4705.46</v>
      </c>
      <c r="C6" s="79" t="n">
        <v>31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6637.24</v>
      </c>
      <c r="C7" s="79" t="n">
        <v>35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6514.83</v>
      </c>
      <c r="C8" s="79" t="n">
        <v>22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3526.77</v>
      </c>
      <c r="C9" s="79" t="n">
        <v>39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3522.77</v>
      </c>
      <c r="C10" s="79" t="n">
        <v>37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5850.08</v>
      </c>
      <c r="C11" s="79" t="n">
        <v>36</v>
      </c>
      <c r="J11" s="199" t="n"/>
    </row>
    <row r="12">
      <c r="A12" s="22" t="inlineStr">
        <is>
          <t>Christchurch</t>
        </is>
      </c>
      <c r="B12" s="275" t="n">
        <v>6908.3</v>
      </c>
      <c r="C12" s="79" t="n">
        <v>14</v>
      </c>
      <c r="J12" s="199" t="n"/>
    </row>
    <row r="13">
      <c r="A13" s="22" t="inlineStr">
        <is>
          <t>Kaiapoi</t>
        </is>
      </c>
      <c r="B13" s="275" t="n">
        <v>218.28</v>
      </c>
      <c r="C13" s="79" t="n">
        <v>4</v>
      </c>
      <c r="J13" s="199" t="n"/>
    </row>
    <row r="14">
      <c r="A14" s="22" t="inlineStr">
        <is>
          <t>Wellington</t>
        </is>
      </c>
      <c r="B14" s="275" t="n">
        <v>10061.16</v>
      </c>
      <c r="C14" s="79" t="n">
        <v>25</v>
      </c>
      <c r="J14" s="199" t="n"/>
    </row>
    <row r="15">
      <c r="A15" s="22" t="inlineStr">
        <is>
          <t>Levin</t>
        </is>
      </c>
      <c r="B15" s="275" t="n">
        <v>10483.26</v>
      </c>
      <c r="C15" s="79" t="n">
        <v>27</v>
      </c>
      <c r="J15" s="199" t="n"/>
    </row>
    <row r="16">
      <c r="A16" s="22" t="inlineStr">
        <is>
          <t>Northshore</t>
        </is>
      </c>
      <c r="B16" s="275" t="n">
        <v>9656.99</v>
      </c>
      <c r="C16" s="79" t="n">
        <v>58</v>
      </c>
      <c r="D16" s="24" t="n"/>
      <c r="J16" s="199" t="n"/>
    </row>
    <row r="17">
      <c r="A17" s="22" t="inlineStr">
        <is>
          <t>Blenheim</t>
        </is>
      </c>
      <c r="B17" s="275" t="n">
        <v>2183.48</v>
      </c>
      <c r="C17" s="79" t="n">
        <v>18</v>
      </c>
      <c r="D17" s="24" t="n"/>
      <c r="J17" s="199" t="n"/>
    </row>
    <row r="18">
      <c r="A18" s="22" t="inlineStr">
        <is>
          <t>Cromwell</t>
        </is>
      </c>
      <c r="B18" s="275" t="n">
        <v>366.53</v>
      </c>
      <c r="C18" s="79" t="n">
        <v>2</v>
      </c>
      <c r="D18" s="24" t="n"/>
      <c r="J18" s="199" t="n"/>
    </row>
    <row r="19">
      <c r="A19" s="22" t="inlineStr">
        <is>
          <t>Dunedin</t>
        </is>
      </c>
      <c r="B19" s="275" t="n">
        <v>3470.71</v>
      </c>
      <c r="C19" s="79" t="n">
        <v>16</v>
      </c>
      <c r="D19" s="25" t="n"/>
      <c r="J19" s="199" t="n"/>
    </row>
    <row r="20">
      <c r="A20" s="22" t="inlineStr">
        <is>
          <t>Invercargill</t>
        </is>
      </c>
      <c r="B20" s="275" t="n">
        <v>12246.71</v>
      </c>
      <c r="C20" s="79" t="n">
        <v>15</v>
      </c>
      <c r="D20" s="25" t="n"/>
      <c r="J20" s="199" t="n"/>
    </row>
    <row r="21">
      <c r="A21" s="22" t="inlineStr">
        <is>
          <t>Timaru</t>
        </is>
      </c>
      <c r="B21" s="275" t="n">
        <v>3295.39</v>
      </c>
      <c r="C21" s="79" t="n">
        <v>12</v>
      </c>
      <c r="J21" s="199" t="n"/>
    </row>
    <row r="22">
      <c r="A22" s="22" t="inlineStr">
        <is>
          <t>Taupo</t>
        </is>
      </c>
      <c r="B22" s="275" t="n">
        <v>465.56</v>
      </c>
      <c r="C22" s="79" t="n">
        <v>6</v>
      </c>
      <c r="D22" s="25" t="n"/>
      <c r="J22" s="199" t="n"/>
    </row>
    <row r="23">
      <c r="A23" s="22" t="inlineStr">
        <is>
          <t>Demo Yard</t>
        </is>
      </c>
      <c r="B23" s="279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2007.2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9021.09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1011998.91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8.26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109" t="n">
        <v>-104223</v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n"/>
    </row>
    <row r="34">
      <c r="A34" s="36" t="inlineStr">
        <is>
          <t xml:space="preserve">Total Brokered Purchases MTD </t>
        </is>
      </c>
      <c r="B34" s="234" t="n"/>
      <c r="C34" s="106" t="n">
        <v>3957.1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109" t="n">
        <v>-136806</v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477.97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2184.09</v>
      </c>
    </row>
    <row r="40" ht="15" customHeight="1" thickBot="1">
      <c r="B40" s="228" t="n"/>
      <c r="C40" s="109" t="n">
        <v>-241028</v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301.05</v>
      </c>
    </row>
    <row r="42">
      <c r="A42" s="6" t="inlineStr">
        <is>
          <t xml:space="preserve">Total Suppliers MTD </t>
        </is>
      </c>
      <c r="B42" s="236" t="n"/>
      <c r="C42" s="113" t="n">
        <v>2846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1353.16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138081.47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66.xml><?xml version="1.0" encoding="utf-8"?>
<worksheet xmlns:r="http://schemas.openxmlformats.org/officeDocument/2006/relationships" xmlns="http://schemas.openxmlformats.org/spreadsheetml/2006/main">
  <sheetPr codeName="Sheet66">
    <outlinePr summaryBelow="1" summaryRight="1"/>
    <pageSetUpPr/>
  </sheetPr>
  <dimension ref="A1:T45"/>
  <sheetViews>
    <sheetView zoomScale="80" zoomScaleNormal="80" workbookViewId="0">
      <selection activeCell="J42" sqref="J42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45331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6</v>
      </c>
      <c r="T3" s="199">
        <f>S3*210000</f>
        <v/>
      </c>
    </row>
    <row r="4">
      <c r="A4" s="22" t="inlineStr">
        <is>
          <t>Takanini</t>
        </is>
      </c>
      <c r="B4" s="275" t="n">
        <v>31074.53</v>
      </c>
      <c r="C4" s="79" t="n">
        <v>63</v>
      </c>
      <c r="J4" s="199" t="n"/>
      <c r="R4" t="inlineStr">
        <is>
          <t>om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75" t="n">
        <v>21565.92</v>
      </c>
      <c r="C5" s="79" t="n">
        <v>56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5665.84</v>
      </c>
      <c r="C6" s="79" t="n">
        <v>41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908.3</v>
      </c>
      <c r="C7" s="79" t="n">
        <v>21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4665</v>
      </c>
      <c r="C8" s="79" t="n">
        <v>21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3351.33</v>
      </c>
      <c r="C9" s="79" t="n">
        <v>40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4631.28</v>
      </c>
      <c r="C10" s="79" t="n">
        <v>38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2135.49</v>
      </c>
      <c r="C11" s="79" t="n">
        <v>27</v>
      </c>
      <c r="J11" s="199" t="n"/>
    </row>
    <row r="12">
      <c r="A12" s="22" t="inlineStr">
        <is>
          <t>Christchurch</t>
        </is>
      </c>
      <c r="B12" s="275" t="n">
        <v>9173.719999999999</v>
      </c>
      <c r="C12" s="79" t="n">
        <v>20</v>
      </c>
      <c r="J12" s="199" t="n"/>
    </row>
    <row r="13">
      <c r="A13" s="22" t="inlineStr">
        <is>
          <t>Kaiapoi</t>
        </is>
      </c>
      <c r="B13" s="275" t="n">
        <v>1159.7</v>
      </c>
      <c r="C13" s="79" t="n">
        <v>19</v>
      </c>
      <c r="J13" s="199" t="n"/>
    </row>
    <row r="14">
      <c r="A14" s="22" t="inlineStr">
        <is>
          <t>Wellington</t>
        </is>
      </c>
      <c r="B14" s="275" t="n">
        <v>23282.82</v>
      </c>
      <c r="C14" s="79" t="n">
        <v>34</v>
      </c>
      <c r="J14" s="199" t="n"/>
    </row>
    <row r="15">
      <c r="A15" s="22" t="inlineStr">
        <is>
          <t>Levin</t>
        </is>
      </c>
      <c r="B15" s="275" t="n">
        <v>5614.96</v>
      </c>
      <c r="C15" s="79" t="n">
        <v>25</v>
      </c>
      <c r="J15" s="199" t="n"/>
    </row>
    <row r="16">
      <c r="A16" s="22" t="inlineStr">
        <is>
          <t>Northshore</t>
        </is>
      </c>
      <c r="B16" s="275" t="n">
        <v>16199.36</v>
      </c>
      <c r="C16" s="79" t="n">
        <v>64</v>
      </c>
      <c r="D16" s="24" t="n"/>
      <c r="J16" s="199" t="n"/>
    </row>
    <row r="17">
      <c r="A17" s="22" t="inlineStr">
        <is>
          <t>Blenheim</t>
        </is>
      </c>
      <c r="B17" s="275" t="n">
        <v>1000.79</v>
      </c>
      <c r="C17" s="79" t="n">
        <v>16</v>
      </c>
      <c r="D17" s="24" t="n"/>
      <c r="J17" s="199" t="n"/>
    </row>
    <row r="18">
      <c r="A18" s="22" t="inlineStr">
        <is>
          <t>Cromwell</t>
        </is>
      </c>
      <c r="B18" s="275" t="n">
        <v>3393.43</v>
      </c>
      <c r="C18" s="79" t="n">
        <v>15</v>
      </c>
      <c r="D18" s="24" t="n"/>
      <c r="J18" s="199" t="n"/>
    </row>
    <row r="19">
      <c r="A19" s="22" t="inlineStr">
        <is>
          <t>Dunedin</t>
        </is>
      </c>
      <c r="B19" s="275" t="n">
        <v>4018.63</v>
      </c>
      <c r="C19" s="79" t="n">
        <v>12</v>
      </c>
      <c r="D19" s="25" t="n"/>
      <c r="J19" s="199" t="n"/>
    </row>
    <row r="20">
      <c r="A20" s="22" t="inlineStr">
        <is>
          <t>Invercargill</t>
        </is>
      </c>
      <c r="B20" s="275" t="n">
        <v>5406.86</v>
      </c>
      <c r="C20" s="79" t="n">
        <v>15</v>
      </c>
      <c r="D20" s="25" t="n"/>
      <c r="J20" s="199" t="n"/>
    </row>
    <row r="21">
      <c r="A21" s="22" t="inlineStr">
        <is>
          <t>Timaru</t>
        </is>
      </c>
      <c r="B21" s="275" t="n">
        <v>9689.700000000001</v>
      </c>
      <c r="C21" s="79" t="n">
        <v>16</v>
      </c>
      <c r="J21" s="199" t="n"/>
    </row>
    <row r="22">
      <c r="A22" s="22" t="inlineStr">
        <is>
          <t>Taupo</t>
        </is>
      </c>
      <c r="B22" s="275" t="n">
        <v>1130.83</v>
      </c>
      <c r="C22" s="79" t="n">
        <v>5</v>
      </c>
      <c r="D22" s="25" t="n"/>
      <c r="J22" s="199" t="n"/>
    </row>
    <row r="23">
      <c r="A23" s="22" t="inlineStr">
        <is>
          <t>Demo Yard</t>
        </is>
      </c>
      <c r="B23" s="279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2404.81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11519.93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>
        <v>191.3</v>
      </c>
    </row>
    <row r="30">
      <c r="A30" s="3" t="inlineStr">
        <is>
          <t xml:space="preserve">Total Purchases MTD </t>
        </is>
      </c>
      <c r="B30" s="233" t="n"/>
      <c r="C30" s="105" t="n">
        <v>1175502.71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199.56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n"/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n"/>
    </row>
    <row r="34">
      <c r="A34" s="36" t="inlineStr">
        <is>
          <t xml:space="preserve">Total Brokered Purchases MTD </t>
        </is>
      </c>
      <c r="B34" s="234" t="n"/>
      <c r="C34" s="106" t="n">
        <v>4263.98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310.56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2494.65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360.72</v>
      </c>
    </row>
    <row r="42">
      <c r="A42" s="6" t="inlineStr">
        <is>
          <t xml:space="preserve">Total Suppliers MTD </t>
        </is>
      </c>
      <c r="B42" s="236" t="n"/>
      <c r="C42" s="113" t="n">
        <v>3395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1727.98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538033.23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67.xml><?xml version="1.0" encoding="utf-8"?>
<worksheet xmlns:r="http://schemas.openxmlformats.org/officeDocument/2006/relationships" xmlns="http://schemas.openxmlformats.org/spreadsheetml/2006/main">
  <sheetPr codeName="Sheet67">
    <outlinePr summaryBelow="1" summaryRight="1"/>
    <pageSetUpPr/>
  </sheetPr>
  <dimension ref="A1:T45"/>
  <sheetViews>
    <sheetView zoomScale="80" zoomScaleNormal="80" workbookViewId="0">
      <selection activeCell="B13" sqref="B13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45332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6</v>
      </c>
      <c r="T3" s="199">
        <f>S3*210000</f>
        <v/>
      </c>
    </row>
    <row r="4">
      <c r="A4" s="22" t="inlineStr">
        <is>
          <t>Takanini</t>
        </is>
      </c>
      <c r="B4" s="275" t="n">
        <v>9807.690000000001</v>
      </c>
      <c r="C4" s="79" t="n">
        <v>37</v>
      </c>
      <c r="J4" s="199" t="n"/>
      <c r="R4" t="inlineStr">
        <is>
          <t>om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75" t="n">
        <v>5368.86</v>
      </c>
      <c r="C5" s="79" t="n">
        <v>28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3653.44</v>
      </c>
      <c r="C6" s="79" t="n">
        <v>14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4567.14</v>
      </c>
      <c r="C7" s="79" t="n">
        <v>15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593.66</v>
      </c>
      <c r="C8" s="79" t="n">
        <v>8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3327.48</v>
      </c>
      <c r="C9" s="79" t="n">
        <v>40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4603.16</v>
      </c>
      <c r="C10" s="79" t="n">
        <v>48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1923.99</v>
      </c>
      <c r="C11" s="79" t="n">
        <v>28</v>
      </c>
      <c r="J11" s="199" t="n"/>
    </row>
    <row r="12">
      <c r="A12" s="22" t="inlineStr">
        <is>
          <t>Christchurch</t>
        </is>
      </c>
      <c r="B12" s="275" t="n">
        <v>0</v>
      </c>
      <c r="C12" s="79" t="n">
        <v>0</v>
      </c>
      <c r="J12" s="199" t="n"/>
    </row>
    <row r="13">
      <c r="A13" s="22" t="inlineStr">
        <is>
          <t>Kaiapoi</t>
        </is>
      </c>
      <c r="B13" s="275" t="n">
        <v>1643.65</v>
      </c>
      <c r="C13" s="79" t="n">
        <v>17</v>
      </c>
      <c r="J13" s="199" t="n"/>
    </row>
    <row r="14">
      <c r="A14" s="22" t="inlineStr">
        <is>
          <t>Wellington</t>
        </is>
      </c>
      <c r="B14" s="275" t="n">
        <v>2945.68</v>
      </c>
      <c r="C14" s="79" t="n">
        <v>28</v>
      </c>
      <c r="J14" s="199" t="n"/>
    </row>
    <row r="15">
      <c r="A15" s="22" t="inlineStr">
        <is>
          <t>Levin</t>
        </is>
      </c>
      <c r="B15" s="275" t="n">
        <v>1400.58</v>
      </c>
      <c r="C15" s="79" t="n">
        <v>12</v>
      </c>
      <c r="J15" s="199" t="n"/>
    </row>
    <row r="16">
      <c r="A16" s="22" t="inlineStr">
        <is>
          <t>Northshore</t>
        </is>
      </c>
      <c r="B16" s="275" t="n">
        <v>5584.7</v>
      </c>
      <c r="C16" s="79" t="n">
        <v>31</v>
      </c>
      <c r="D16" s="24" t="n"/>
      <c r="J16" s="199" t="n"/>
    </row>
    <row r="17">
      <c r="A17" s="22" t="inlineStr">
        <is>
          <t>Blenheim</t>
        </is>
      </c>
      <c r="B17" s="275" t="n">
        <v>0</v>
      </c>
      <c r="C17" s="79" t="n">
        <v>0</v>
      </c>
      <c r="D17" s="24" t="n"/>
      <c r="J17" s="199" t="n"/>
    </row>
    <row r="18">
      <c r="A18" s="22" t="inlineStr">
        <is>
          <t>Cromwell</t>
        </is>
      </c>
      <c r="B18" s="275" t="n">
        <v>0</v>
      </c>
      <c r="C18" s="79" t="n">
        <v>0</v>
      </c>
      <c r="D18" s="24" t="n"/>
      <c r="J18" s="199" t="n"/>
    </row>
    <row r="19">
      <c r="A19" s="22" t="inlineStr">
        <is>
          <t>Dunedin</t>
        </is>
      </c>
      <c r="B19" s="275" t="n">
        <v>1454.03</v>
      </c>
      <c r="C19" s="79" t="n">
        <v>13</v>
      </c>
      <c r="D19" s="25" t="n"/>
      <c r="J19" s="199" t="n"/>
    </row>
    <row r="20">
      <c r="A20" s="22" t="inlineStr">
        <is>
          <t>Invercargill</t>
        </is>
      </c>
      <c r="B20" s="275" t="n">
        <v>-189.13</v>
      </c>
      <c r="C20" s="79" t="n">
        <v>1</v>
      </c>
      <c r="D20" s="25" t="n"/>
      <c r="J20" s="199" t="n"/>
    </row>
    <row r="21">
      <c r="A21" s="22" t="inlineStr">
        <is>
          <t>Timaru</t>
        </is>
      </c>
      <c r="B21" s="275" t="n">
        <v>0</v>
      </c>
      <c r="C21" s="79" t="n">
        <v>0</v>
      </c>
      <c r="J21" s="199" t="n"/>
    </row>
    <row r="22">
      <c r="A22" s="22" t="inlineStr">
        <is>
          <t>Taupo</t>
        </is>
      </c>
      <c r="B22" s="275" t="n">
        <v>0</v>
      </c>
      <c r="C22" s="79" t="n">
        <v>3</v>
      </c>
      <c r="D22" s="25" t="n"/>
      <c r="J22" s="199" t="n"/>
    </row>
    <row r="23">
      <c r="A23" s="22" t="inlineStr">
        <is>
          <t>Demo Yard</t>
        </is>
      </c>
      <c r="B23" s="279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172.61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11692.54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1221778.52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199.56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n"/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n"/>
    </row>
    <row r="34">
      <c r="A34" s="36" t="inlineStr">
        <is>
          <t xml:space="preserve">Total Brokered Purchases MTD </t>
        </is>
      </c>
      <c r="B34" s="234" t="n"/>
      <c r="C34" s="106" t="n">
        <v>4263.98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261.03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2755.68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25.9</v>
      </c>
    </row>
    <row r="42">
      <c r="A42" s="6" t="inlineStr">
        <is>
          <t xml:space="preserve">Total Suppliers MTD </t>
        </is>
      </c>
      <c r="B42" s="236" t="n"/>
      <c r="C42" s="113" t="n">
        <v>3718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1753.88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542790.4300000001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68.xml><?xml version="1.0" encoding="utf-8"?>
<worksheet xmlns:r="http://schemas.openxmlformats.org/officeDocument/2006/relationships" xmlns="http://schemas.openxmlformats.org/spreadsheetml/2006/main">
  <sheetPr codeName="Sheet68">
    <outlinePr summaryBelow="1" summaryRight="1"/>
    <pageSetUpPr/>
  </sheetPr>
  <dimension ref="A1:AF44"/>
  <sheetViews>
    <sheetView topLeftCell="A9" zoomScale="70" zoomScaleNormal="70" workbookViewId="0">
      <selection activeCell="B29" sqref="B29"/>
    </sheetView>
  </sheetViews>
  <sheetFormatPr baseColWidth="8" defaultRowHeight="14.5"/>
  <cols>
    <col width="42" customWidth="1" min="1" max="1"/>
    <col width="34.54296875" customWidth="1" style="250" min="2" max="2"/>
    <col width="22" customWidth="1" style="250" min="3" max="3"/>
    <col width="18.6328125" customWidth="1" min="4" max="4"/>
    <col width="26.54296875" customWidth="1" min="5" max="5"/>
    <col width="25.90625" customWidth="1" min="6" max="6"/>
    <col width="14.453125" customWidth="1" min="12" max="12"/>
    <col width="14.36328125" customWidth="1" style="199" min="16" max="16"/>
    <col width="20.36328125" customWidth="1" min="26" max="26"/>
    <col width="14.54296875" customWidth="1" min="28" max="28"/>
  </cols>
  <sheetData>
    <row r="1">
      <c r="A1" s="16" t="inlineStr">
        <is>
          <t xml:space="preserve">Total Company Daily Intake </t>
        </is>
      </c>
      <c r="B1" s="251" t="inlineStr">
        <is>
          <t>12-Feb-2024</t>
        </is>
      </c>
      <c r="C1" s="252" t="n"/>
      <c r="D1" s="18" t="n"/>
      <c r="E1" s="18" t="n"/>
      <c r="F1" s="18" t="n"/>
    </row>
    <row r="2">
      <c r="B2" s="252" t="n"/>
      <c r="C2" s="252" t="n"/>
      <c r="D2" s="18" t="n"/>
      <c r="E2" s="18" t="n"/>
      <c r="F2" s="18" t="n"/>
    </row>
    <row r="3">
      <c r="A3" s="19" t="inlineStr">
        <is>
          <t>Branch</t>
        </is>
      </c>
      <c r="B3" s="253" t="inlineStr">
        <is>
          <t>Daily purchases incl. GST</t>
        </is>
      </c>
      <c r="C3" s="253" t="inlineStr">
        <is>
          <t>MTD Purchase</t>
        </is>
      </c>
      <c r="D3" s="20" t="inlineStr">
        <is>
          <t xml:space="preserve">MTD Sales </t>
        </is>
      </c>
      <c r="E3" s="20" t="inlineStr">
        <is>
          <t>Daily no. of Customers</t>
        </is>
      </c>
      <c r="F3" s="20" t="inlineStr">
        <is>
          <t>MTD no. of Customers</t>
        </is>
      </c>
      <c r="G3" s="21" t="n"/>
      <c r="X3" t="inlineStr">
        <is>
          <t>days</t>
        </is>
      </c>
      <c r="Y3" s="199" t="n">
        <v>7</v>
      </c>
      <c r="Z3" s="199">
        <f>Y3*210000</f>
        <v/>
      </c>
    </row>
    <row r="4">
      <c r="A4" s="22" t="inlineStr">
        <is>
          <t>Takanini</t>
        </is>
      </c>
      <c r="B4" s="239" t="n">
        <v>17641.94</v>
      </c>
      <c r="C4" s="239" t="n">
        <v>558854.35</v>
      </c>
      <c r="D4" s="239" t="n">
        <v>481511.2699999999</v>
      </c>
      <c r="E4" s="23" t="n">
        <v>60</v>
      </c>
      <c r="F4" s="23" t="n">
        <v>460</v>
      </c>
      <c r="L4" s="111" t="n"/>
      <c r="X4" t="inlineStr">
        <is>
          <t>staturday</t>
        </is>
      </c>
      <c r="Y4" s="199" t="n">
        <v>2</v>
      </c>
      <c r="Z4" s="199">
        <f>Y4*70000</f>
        <v/>
      </c>
    </row>
    <row r="5">
      <c r="A5" s="22" t="inlineStr">
        <is>
          <t>Kamo</t>
        </is>
      </c>
      <c r="B5" s="239" t="n">
        <v>19660.59</v>
      </c>
      <c r="C5" s="239" t="n">
        <v>82146.58</v>
      </c>
      <c r="D5" s="239" t="n">
        <v>17607.19</v>
      </c>
      <c r="E5" s="23" t="n">
        <v>40</v>
      </c>
      <c r="F5" s="23" t="n">
        <v>343</v>
      </c>
      <c r="L5" s="111" t="n"/>
      <c r="Y5" s="199" t="n"/>
      <c r="Z5" s="217">
        <f>SUM(Z3:Z4)</f>
        <v/>
      </c>
    </row>
    <row r="6">
      <c r="A6" s="22" t="inlineStr">
        <is>
          <t>Whangarei</t>
        </is>
      </c>
      <c r="B6" s="239" t="n">
        <v>4031.42</v>
      </c>
      <c r="C6" s="239" t="n">
        <v>41785.11</v>
      </c>
      <c r="D6" s="239" t="n">
        <v>171.19</v>
      </c>
      <c r="E6" s="23" t="n">
        <v>52</v>
      </c>
      <c r="F6" s="23" t="n">
        <v>347</v>
      </c>
      <c r="L6" s="111" t="n"/>
      <c r="Y6" s="199" t="n"/>
      <c r="Z6" s="217" t="n"/>
    </row>
    <row r="7">
      <c r="A7" s="22" t="inlineStr">
        <is>
          <t>West Auckland</t>
        </is>
      </c>
      <c r="B7" s="239" t="n">
        <v>6154.47</v>
      </c>
      <c r="C7" s="239" t="n">
        <v>51630.97</v>
      </c>
      <c r="D7" s="239" t="n">
        <v>12450.1</v>
      </c>
      <c r="E7" s="23" t="n">
        <v>35</v>
      </c>
      <c r="F7" s="23" t="n">
        <v>245</v>
      </c>
      <c r="L7" s="111" t="n"/>
      <c r="X7" t="inlineStr">
        <is>
          <t xml:space="preserve">total brokered days </t>
        </is>
      </c>
      <c r="Y7" s="199">
        <f>Y3</f>
        <v/>
      </c>
      <c r="Z7" s="199">
        <f>Y7*35000</f>
        <v/>
      </c>
    </row>
    <row r="8">
      <c r="A8" s="22" t="inlineStr">
        <is>
          <t>Penrose</t>
        </is>
      </c>
      <c r="B8" s="239" t="n">
        <v>10700.39</v>
      </c>
      <c r="C8" s="239" t="n">
        <v>63817.44</v>
      </c>
      <c r="D8" s="239" t="n">
        <v>63326.00999999999</v>
      </c>
      <c r="E8" s="23" t="n">
        <v>25</v>
      </c>
      <c r="F8" s="23" t="n">
        <v>167</v>
      </c>
      <c r="L8" s="111" t="n"/>
      <c r="Y8" s="199" t="n"/>
      <c r="Z8" s="199" t="n"/>
    </row>
    <row r="9">
      <c r="A9" s="22" t="inlineStr">
        <is>
          <t>East Tamaki</t>
        </is>
      </c>
      <c r="B9" s="239" t="n">
        <v>2436.98</v>
      </c>
      <c r="C9" s="239" t="n">
        <v>29766.57</v>
      </c>
      <c r="D9" s="239" t="n">
        <v>4471.92</v>
      </c>
      <c r="E9" s="23" t="n">
        <v>31</v>
      </c>
      <c r="F9" s="23" t="n">
        <v>352</v>
      </c>
      <c r="L9" s="111" t="n"/>
      <c r="Y9" s="199" t="n"/>
      <c r="Z9" s="199" t="n"/>
    </row>
    <row r="10">
      <c r="A10" s="22" t="inlineStr">
        <is>
          <t>Otahuhu</t>
        </is>
      </c>
      <c r="B10" s="239" t="n">
        <v>2232.03</v>
      </c>
      <c r="C10" s="239" t="n">
        <v>35068.25</v>
      </c>
      <c r="D10" s="239" t="n">
        <v>9038.52</v>
      </c>
      <c r="E10" s="23" t="n">
        <v>29</v>
      </c>
      <c r="F10" s="23" t="n">
        <v>315</v>
      </c>
      <c r="L10" s="111" t="n"/>
      <c r="Y10" s="214" t="inlineStr">
        <is>
          <t>For Saturday's always use $70000 as Daily Projected Purchases and rest of the week $210000</t>
        </is>
      </c>
      <c r="Z10" s="214" t="n"/>
      <c r="AA10" s="6" t="n"/>
      <c r="AB10" s="6" t="n"/>
      <c r="AC10" s="6" t="n"/>
      <c r="AD10" s="6" t="n"/>
      <c r="AE10" s="6" t="n"/>
      <c r="AF10" s="6" t="n"/>
    </row>
    <row r="11">
      <c r="A11" s="22" t="inlineStr">
        <is>
          <t>Hamilton</t>
        </is>
      </c>
      <c r="B11" s="239" t="n">
        <v>5422.13</v>
      </c>
      <c r="C11" s="239" t="n">
        <v>66030.34</v>
      </c>
      <c r="D11" s="239" t="n">
        <v>3412.090000000001</v>
      </c>
      <c r="E11" s="23" t="n">
        <v>48</v>
      </c>
      <c r="F11" s="23" t="n">
        <v>355</v>
      </c>
      <c r="L11" s="111" t="n"/>
    </row>
    <row r="12">
      <c r="A12" s="22" t="inlineStr">
        <is>
          <t>Christchurch</t>
        </is>
      </c>
      <c r="B12" s="239" t="n">
        <v>2504.99</v>
      </c>
      <c r="C12" s="239" t="n">
        <v>134440.67</v>
      </c>
      <c r="D12" s="239" t="n">
        <v>20435.1</v>
      </c>
      <c r="E12" s="23" t="n">
        <v>22</v>
      </c>
      <c r="F12" s="23" t="n">
        <v>140</v>
      </c>
      <c r="L12" s="111" t="n"/>
    </row>
    <row r="13">
      <c r="A13" s="22" t="inlineStr">
        <is>
          <t>Kaiapoi</t>
        </is>
      </c>
      <c r="B13" s="239" t="n">
        <v>680.33</v>
      </c>
      <c r="C13" s="239" t="n">
        <v>11068.88</v>
      </c>
      <c r="D13" s="239" t="n">
        <v>1756.84</v>
      </c>
      <c r="E13" s="23" t="n">
        <v>13</v>
      </c>
      <c r="F13" s="23" t="n">
        <v>135</v>
      </c>
      <c r="L13" s="111" t="n"/>
    </row>
    <row r="14">
      <c r="A14" s="22" t="inlineStr">
        <is>
          <t>Wellington</t>
        </is>
      </c>
      <c r="B14" s="239" t="n">
        <v>6326.62</v>
      </c>
      <c r="C14" s="239" t="n">
        <v>78149.27</v>
      </c>
      <c r="D14" s="239" t="n">
        <v>30341.40000000001</v>
      </c>
      <c r="E14" s="23" t="n">
        <v>30</v>
      </c>
      <c r="F14" s="23" t="n">
        <v>225</v>
      </c>
      <c r="L14" s="111" t="n"/>
    </row>
    <row r="15">
      <c r="A15" s="22" t="inlineStr">
        <is>
          <t>Levin</t>
        </is>
      </c>
      <c r="B15" s="239" t="n">
        <v>3204.4</v>
      </c>
      <c r="C15" s="239" t="n">
        <v>28415.11</v>
      </c>
      <c r="D15" s="239" t="n">
        <v>5966.07</v>
      </c>
      <c r="E15" s="23" t="n">
        <v>16</v>
      </c>
      <c r="F15" s="23" t="n">
        <v>177</v>
      </c>
      <c r="L15" s="111" t="n"/>
    </row>
    <row r="16">
      <c r="A16" s="22" t="inlineStr">
        <is>
          <t>North Shore</t>
        </is>
      </c>
      <c r="B16" s="239" t="n">
        <v>11784.06</v>
      </c>
      <c r="C16" s="239" t="n">
        <v>87548.42</v>
      </c>
      <c r="D16" s="239" t="n">
        <v>32495.34</v>
      </c>
      <c r="E16" s="23" t="n">
        <v>55</v>
      </c>
      <c r="F16" s="23" t="n">
        <v>482</v>
      </c>
      <c r="G16" s="24" t="n"/>
      <c r="L16" s="112" t="n"/>
    </row>
    <row r="17">
      <c r="A17" s="22" t="inlineStr">
        <is>
          <t>Blenheim</t>
        </is>
      </c>
      <c r="B17" s="239" t="n">
        <v>1523.09</v>
      </c>
      <c r="C17" s="239" t="n">
        <v>8171.37</v>
      </c>
      <c r="D17" s="239" t="n">
        <v>4930.69</v>
      </c>
      <c r="E17" s="23" t="n">
        <v>15</v>
      </c>
      <c r="F17" s="23" t="n">
        <v>93</v>
      </c>
      <c r="G17" s="24" t="n"/>
      <c r="L17" s="111" t="n"/>
    </row>
    <row r="18">
      <c r="A18" s="22" t="inlineStr">
        <is>
          <t>Cromwell</t>
        </is>
      </c>
      <c r="B18" s="239" t="n">
        <v>1709.62</v>
      </c>
      <c r="C18" s="239" t="n">
        <v>11827.96</v>
      </c>
      <c r="D18" s="239" t="n">
        <v>0</v>
      </c>
      <c r="E18" s="23" t="n">
        <v>9</v>
      </c>
      <c r="F18" s="23" t="n">
        <v>65</v>
      </c>
      <c r="G18" s="24" t="n"/>
      <c r="L18" s="111" t="n"/>
    </row>
    <row r="19">
      <c r="A19" s="22" t="inlineStr">
        <is>
          <t>Dunedin</t>
        </is>
      </c>
      <c r="B19" s="239" t="n">
        <v>2053.04</v>
      </c>
      <c r="C19" s="239" t="n">
        <v>26293.27</v>
      </c>
      <c r="D19" s="239" t="n">
        <v>6102.799999999999</v>
      </c>
      <c r="E19" s="23" t="n">
        <v>15</v>
      </c>
      <c r="F19" s="23" t="n">
        <v>116</v>
      </c>
      <c r="G19" s="25" t="n"/>
      <c r="L19" s="111" t="n"/>
    </row>
    <row r="20">
      <c r="A20" s="22" t="inlineStr">
        <is>
          <t>Invercargill</t>
        </is>
      </c>
      <c r="B20" s="239" t="n">
        <v>1818.75</v>
      </c>
      <c r="C20" s="239" t="n">
        <v>33606.43</v>
      </c>
      <c r="D20" s="239" t="n">
        <v>21205.85</v>
      </c>
      <c r="E20" s="23" t="n">
        <v>11</v>
      </c>
      <c r="F20" s="23" t="n">
        <v>92</v>
      </c>
      <c r="G20" s="25" t="n"/>
      <c r="L20" s="111" t="n"/>
    </row>
    <row r="21">
      <c r="A21" s="22" t="inlineStr">
        <is>
          <t>Timaru</t>
        </is>
      </c>
      <c r="B21" s="239" t="n">
        <v>1457.19</v>
      </c>
      <c r="C21" s="239" t="n">
        <v>22493.54</v>
      </c>
      <c r="D21" s="239" t="n">
        <v>43358.09999999999</v>
      </c>
      <c r="E21" s="23" t="n">
        <v>18</v>
      </c>
      <c r="F21" s="23" t="n">
        <v>104</v>
      </c>
      <c r="L21" s="111" t="n"/>
    </row>
    <row r="22">
      <c r="A22" s="22" t="inlineStr">
        <is>
          <t>Taupo</t>
        </is>
      </c>
      <c r="B22" s="239" t="n">
        <v>5962.09</v>
      </c>
      <c r="C22" s="239" t="n">
        <v>11268.48</v>
      </c>
      <c r="D22" s="239" t="n">
        <v>2157.85</v>
      </c>
      <c r="E22" s="23" t="n">
        <v>4</v>
      </c>
      <c r="F22" s="23" t="n">
        <v>30</v>
      </c>
      <c r="G22" s="25" t="n"/>
      <c r="L22" s="111" t="n"/>
    </row>
    <row r="23">
      <c r="A23" s="22" t="inlineStr">
        <is>
          <t>Demo Yard</t>
        </is>
      </c>
      <c r="B23" s="239" t="n">
        <v>0</v>
      </c>
      <c r="C23" s="239" t="n">
        <v>0</v>
      </c>
      <c r="D23" s="239" t="n">
        <v>0</v>
      </c>
      <c r="E23" s="23" t="n">
        <v>0</v>
      </c>
      <c r="F23" s="23" t="n">
        <v>0</v>
      </c>
      <c r="L23" s="111" t="n"/>
      <c r="V23" s="46" t="n"/>
    </row>
    <row r="24" ht="15" customHeight="1" thickBot="1">
      <c r="A24" s="19" t="inlineStr">
        <is>
          <t>Total company daily intake</t>
        </is>
      </c>
      <c r="B24" s="240">
        <f>SUM(B4:B23)</f>
        <v/>
      </c>
      <c r="C24" s="240">
        <f>SUM(C4:C23)</f>
        <v/>
      </c>
      <c r="D24" s="240">
        <f>SUM(D4:D23)</f>
        <v/>
      </c>
      <c r="E24" s="26">
        <f>SUM(E4:E23)</f>
        <v/>
      </c>
      <c r="F24" s="26">
        <f>SUM(F4:F23)</f>
        <v/>
      </c>
    </row>
    <row r="25">
      <c r="B25" s="252" t="n"/>
      <c r="C25" s="252" t="n"/>
      <c r="D25" s="18" t="n"/>
      <c r="E25" s="18" t="n"/>
      <c r="F25" s="18" t="n"/>
    </row>
    <row r="26">
      <c r="A26" s="2" t="inlineStr">
        <is>
          <t xml:space="preserve">Projected Purchases </t>
        </is>
      </c>
      <c r="B26" s="254">
        <f>IF(AND(WEEKDAY(B1, 2)&lt;6, WEEKDAY(B1, 2)&lt;&gt;7), 210000, 70000)</f>
        <v/>
      </c>
      <c r="C26" s="254">
        <f>B30</f>
        <v/>
      </c>
      <c r="G26" s="29" t="inlineStr">
        <is>
          <t>Total Daily Transport Charges</t>
        </is>
      </c>
      <c r="H26" s="29" t="n"/>
      <c r="I26" s="29" t="n"/>
      <c r="J26" s="29" t="n"/>
      <c r="K26" s="29" t="n"/>
      <c r="L26" s="266" t="n">
        <v>1461.51</v>
      </c>
    </row>
    <row r="27" ht="15" customHeight="1" thickBot="1">
      <c r="B27" s="255">
        <f>SUM(B24-B26)</f>
        <v/>
      </c>
      <c r="C27" s="255">
        <f>SUM(C24-C26)</f>
        <v/>
      </c>
      <c r="G27" s="29" t="inlineStr">
        <is>
          <t>Total Transport Charges MTD</t>
        </is>
      </c>
      <c r="H27" s="29" t="n"/>
      <c r="I27" s="29" t="n"/>
      <c r="J27" s="29" t="n"/>
      <c r="K27" s="29" t="n"/>
      <c r="L27" s="266" t="n">
        <v>13154.05</v>
      </c>
    </row>
    <row r="28" ht="15" customHeight="1" thickTop="1">
      <c r="B28" s="252" t="n"/>
      <c r="C28" s="252" t="n"/>
      <c r="D28" s="30" t="n"/>
      <c r="M28" s="199" t="n"/>
    </row>
    <row r="29">
      <c r="A29" s="3" t="inlineStr">
        <is>
          <t xml:space="preserve">Total Purchases MTD </t>
        </is>
      </c>
      <c r="B29" s="256" t="n">
        <v>1360018.25</v>
      </c>
      <c r="G29" s="9" t="inlineStr">
        <is>
          <t>Total Daily 1% Sorting Fee</t>
        </is>
      </c>
      <c r="H29" s="9" t="n"/>
      <c r="I29" s="9" t="n"/>
      <c r="J29" s="9" t="n"/>
      <c r="K29" s="9" t="n"/>
      <c r="L29" s="206" t="n"/>
    </row>
    <row r="30">
      <c r="A30" s="3" t="inlineStr">
        <is>
          <t xml:space="preserve">Projected Total Purchases MTD </t>
        </is>
      </c>
      <c r="B30" s="256">
        <f>Z5</f>
        <v/>
      </c>
      <c r="G30" s="9" t="inlineStr">
        <is>
          <t>Total 1% Sorting Fee MTD</t>
        </is>
      </c>
      <c r="H30" s="9" t="n"/>
      <c r="I30" s="9" t="n"/>
      <c r="J30" s="9" t="n"/>
      <c r="K30" s="9" t="n"/>
      <c r="L30" s="268" t="n">
        <v>199.56</v>
      </c>
    </row>
    <row r="31" ht="15" customHeight="1" thickBot="1">
      <c r="B31" s="255">
        <f>SUM(B29-B30)</f>
        <v/>
      </c>
      <c r="L31" s="199" t="n"/>
    </row>
    <row r="32" ht="15" customHeight="1" thickTop="1">
      <c r="B32" s="257" t="n"/>
      <c r="G32" s="34" t="inlineStr">
        <is>
          <t>Total Daily Bin Hire Charge</t>
        </is>
      </c>
      <c r="H32" s="34" t="n"/>
      <c r="I32" s="34" t="n"/>
      <c r="J32" s="34" t="n"/>
      <c r="K32" s="34" t="n"/>
      <c r="L32" s="221" t="inlineStr">
        <is>
          <t>-</t>
        </is>
      </c>
    </row>
    <row r="33">
      <c r="A33" s="36" t="inlineStr">
        <is>
          <t xml:space="preserve">Total Brokered Purchases MTD </t>
        </is>
      </c>
      <c r="B33" s="258" t="n">
        <v>8484.65</v>
      </c>
      <c r="G33" s="34" t="inlineStr">
        <is>
          <t>Total Bin Hire Charge MTD</t>
        </is>
      </c>
      <c r="H33" s="34" t="n"/>
      <c r="I33" s="34" t="n"/>
      <c r="J33" s="34" t="n"/>
      <c r="K33" s="34" t="n"/>
      <c r="L33" s="221" t="inlineStr">
        <is>
          <t>-</t>
        </is>
      </c>
    </row>
    <row r="34">
      <c r="A34" s="36" t="inlineStr">
        <is>
          <t xml:space="preserve">Projected Total Brokered Purchases MTD </t>
        </is>
      </c>
      <c r="B34" s="258">
        <f>Z7</f>
        <v/>
      </c>
      <c r="L34" s="199" t="n"/>
    </row>
    <row r="35" ht="15" customHeight="1" thickBot="1">
      <c r="B35" s="255">
        <f>SUM(B33-B34)</f>
        <v/>
      </c>
      <c r="G35" s="39" t="inlineStr">
        <is>
          <t>Total Daily Cash Delivery Fee</t>
        </is>
      </c>
      <c r="H35" s="39" t="n"/>
      <c r="I35" s="39" t="n"/>
      <c r="J35" s="39" t="n"/>
      <c r="K35" s="39" t="n"/>
      <c r="L35" s="222" t="n"/>
    </row>
    <row r="36" ht="15" customHeight="1" thickTop="1">
      <c r="B36" s="257" t="n"/>
      <c r="G36" s="39" t="inlineStr">
        <is>
          <t>Total Cash Delivery Fee MTD</t>
        </is>
      </c>
      <c r="H36" s="39" t="n"/>
      <c r="I36" s="39" t="n"/>
      <c r="J36" s="39" t="n"/>
      <c r="K36" s="39" t="n"/>
      <c r="L36" s="222" t="n"/>
    </row>
    <row r="37">
      <c r="A37" s="40" t="inlineStr">
        <is>
          <t xml:space="preserve">Combined Total Purchases MTD </t>
        </is>
      </c>
      <c r="B37" s="259">
        <f>SUM(B29,B33)</f>
        <v/>
      </c>
      <c r="L37" s="199" t="n"/>
    </row>
    <row r="38">
      <c r="A38" s="40" t="inlineStr">
        <is>
          <t xml:space="preserve">Combined Projected Total Purchases MTD </t>
        </is>
      </c>
      <c r="B38" s="259">
        <f>SUM(B30,B34)</f>
        <v/>
      </c>
      <c r="G38" s="43" t="inlineStr">
        <is>
          <t>Total Daily Cash Handling Fee</t>
        </is>
      </c>
      <c r="H38" s="43" t="n"/>
      <c r="I38" s="43" t="n"/>
      <c r="J38" s="43" t="n"/>
      <c r="K38" s="43" t="n"/>
      <c r="L38" s="271" t="n">
        <v>324.46</v>
      </c>
    </row>
    <row r="39" ht="15" customHeight="1" thickBot="1">
      <c r="B39" s="255">
        <f>B37-B38</f>
        <v/>
      </c>
      <c r="G39" s="43" t="inlineStr">
        <is>
          <t>Total Cash Handling Fee MTD</t>
        </is>
      </c>
      <c r="H39" s="43" t="n"/>
      <c r="I39" s="43" t="n"/>
      <c r="J39" s="43" t="n"/>
      <c r="K39" s="43" t="n"/>
      <c r="L39" s="271" t="n">
        <v>3080.14</v>
      </c>
    </row>
    <row r="40" ht="15" customHeight="1" thickTop="1">
      <c r="B40" s="252" t="n"/>
      <c r="L40" s="267" t="n"/>
    </row>
    <row r="41">
      <c r="A41" s="6" t="inlineStr">
        <is>
          <t xml:space="preserve">Total Suppliers MTD </t>
        </is>
      </c>
      <c r="B41" s="262" t="n">
        <v>4243</v>
      </c>
      <c r="G41" s="13" t="inlineStr">
        <is>
          <t>Total Daily FAF Charge</t>
        </is>
      </c>
      <c r="H41" s="13" t="n"/>
      <c r="I41" s="13" t="n"/>
      <c r="J41" s="13" t="n"/>
      <c r="K41" s="13" t="n"/>
      <c r="L41" s="272" t="n">
        <v>219.22</v>
      </c>
    </row>
    <row r="42">
      <c r="B42" s="252" t="n"/>
      <c r="G42" s="13" t="inlineStr">
        <is>
          <t>Total FAF Charge MTD</t>
        </is>
      </c>
      <c r="H42" s="13" t="n"/>
      <c r="I42" s="13" t="n"/>
      <c r="J42" s="13" t="n"/>
      <c r="K42" s="13" t="n"/>
      <c r="L42" s="272" t="n">
        <v>1973.1</v>
      </c>
    </row>
    <row r="43">
      <c r="A43" s="7" t="inlineStr">
        <is>
          <t xml:space="preserve">Total Sales MTD </t>
        </is>
      </c>
      <c r="B43" s="263" t="n">
        <v>1010448.07</v>
      </c>
      <c r="O43" s="199" t="n"/>
    </row>
    <row r="44">
      <c r="B44" s="252" t="n"/>
      <c r="C44" s="252" t="n"/>
      <c r="D44" s="18" t="n"/>
      <c r="F44" s="18" t="n"/>
    </row>
  </sheetData>
  <pageMargins left="0.7" right="0.7" top="0.75" bottom="0.75" header="0.3" footer="0.3"/>
  <drawing r:id="rId1"/>
</worksheet>
</file>

<file path=xl/worksheets/sheet69.xml><?xml version="1.0" encoding="utf-8"?>
<worksheet xmlns:r="http://schemas.openxmlformats.org/officeDocument/2006/relationships" xmlns="http://schemas.openxmlformats.org/spreadsheetml/2006/main">
  <sheetPr codeName="Sheet69">
    <outlinePr summaryBelow="1" summaryRight="1"/>
    <pageSetUpPr/>
  </sheetPr>
  <dimension ref="A1:T45"/>
  <sheetViews>
    <sheetView topLeftCell="A21" zoomScale="80" zoomScaleNormal="80" workbookViewId="0">
      <selection activeCell="P17" sqref="P17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45335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8</v>
      </c>
      <c r="T3" s="199">
        <f>S3*210000</f>
        <v/>
      </c>
    </row>
    <row r="4">
      <c r="A4" s="22" t="inlineStr">
        <is>
          <t>Takanini</t>
        </is>
      </c>
      <c r="B4" s="275" t="n">
        <v>24595.34</v>
      </c>
      <c r="C4" s="79" t="n">
        <v>56</v>
      </c>
      <c r="J4" s="199" t="n"/>
      <c r="R4" t="inlineStr">
        <is>
          <t>om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75" t="n">
        <v>5259.72</v>
      </c>
      <c r="C5" s="79" t="n">
        <v>35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3695.13</v>
      </c>
      <c r="C6" s="79" t="n">
        <v>49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2188.39</v>
      </c>
      <c r="C7" s="79" t="n">
        <v>28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9083.370000000001</v>
      </c>
      <c r="C8" s="79" t="n">
        <v>23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3061</v>
      </c>
      <c r="C9" s="79" t="n">
        <v>31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3356.48</v>
      </c>
      <c r="C10" s="79" t="n">
        <v>27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19910.03</v>
      </c>
      <c r="C11" s="79" t="n">
        <v>40</v>
      </c>
      <c r="J11" s="199" t="n"/>
    </row>
    <row r="12">
      <c r="A12" s="22" t="inlineStr">
        <is>
          <t>Christchurch</t>
        </is>
      </c>
      <c r="B12" s="275" t="n">
        <v>1743.59</v>
      </c>
      <c r="C12" s="79" t="n">
        <v>11</v>
      </c>
      <c r="J12" s="199" t="n"/>
    </row>
    <row r="13">
      <c r="A13" s="22" t="inlineStr">
        <is>
          <t>Kaiapoi</t>
        </is>
      </c>
      <c r="B13" s="275" t="n">
        <v>1415.77</v>
      </c>
      <c r="C13" s="79" t="n">
        <v>10</v>
      </c>
      <c r="J13" s="199" t="n"/>
    </row>
    <row r="14">
      <c r="A14" s="22" t="inlineStr">
        <is>
          <t>Wellington</t>
        </is>
      </c>
      <c r="B14" s="275" t="n">
        <v>16471.78</v>
      </c>
      <c r="C14" s="79" t="n">
        <v>26</v>
      </c>
      <c r="J14" s="199" t="n"/>
    </row>
    <row r="15">
      <c r="A15" s="22" t="inlineStr">
        <is>
          <t>Levin</t>
        </is>
      </c>
      <c r="B15" s="275" t="n">
        <v>1650.13</v>
      </c>
      <c r="C15" s="79" t="n">
        <v>24</v>
      </c>
      <c r="J15" s="199" t="n"/>
    </row>
    <row r="16">
      <c r="A16" s="22" t="inlineStr">
        <is>
          <t>Northshore</t>
        </is>
      </c>
      <c r="B16" s="275" t="n">
        <v>14764.19</v>
      </c>
      <c r="C16" s="79" t="n">
        <v>97</v>
      </c>
      <c r="D16" s="24" t="n"/>
      <c r="J16" s="199" t="n"/>
    </row>
    <row r="17">
      <c r="A17" s="22" t="inlineStr">
        <is>
          <t>Blenheim</t>
        </is>
      </c>
      <c r="B17" s="275" t="n">
        <v>1221</v>
      </c>
      <c r="C17" s="79" t="n">
        <v>16</v>
      </c>
      <c r="D17" s="24" t="n"/>
      <c r="J17" s="199" t="n"/>
    </row>
    <row r="18">
      <c r="A18" s="22" t="inlineStr">
        <is>
          <t>Cromwell</t>
        </is>
      </c>
      <c r="B18" s="275" t="n">
        <v>2429.11</v>
      </c>
      <c r="C18" s="79" t="n">
        <v>8</v>
      </c>
      <c r="D18" s="24" t="n"/>
      <c r="J18" s="199" t="n"/>
    </row>
    <row r="19">
      <c r="A19" s="22" t="inlineStr">
        <is>
          <t>Dunedin</t>
        </is>
      </c>
      <c r="B19" s="275" t="n">
        <v>826.98</v>
      </c>
      <c r="C19" s="79" t="n">
        <v>18</v>
      </c>
      <c r="D19" s="25" t="n"/>
      <c r="J19" s="199" t="n"/>
    </row>
    <row r="20">
      <c r="A20" s="22" t="inlineStr">
        <is>
          <t>Invercargill</t>
        </is>
      </c>
      <c r="B20" s="275" t="n">
        <v>2091.93</v>
      </c>
      <c r="C20" s="79" t="n">
        <v>18</v>
      </c>
      <c r="D20" s="25" t="n"/>
      <c r="J20" s="199" t="n"/>
    </row>
    <row r="21">
      <c r="A21" s="22" t="inlineStr">
        <is>
          <t>Timaru</t>
        </is>
      </c>
      <c r="B21" s="275" t="n">
        <v>7779.22</v>
      </c>
      <c r="C21" s="79" t="n">
        <v>16</v>
      </c>
      <c r="J21" s="199" t="n"/>
    </row>
    <row r="22">
      <c r="A22" s="22" t="inlineStr">
        <is>
          <t>Taupo</t>
        </is>
      </c>
      <c r="B22" s="275" t="n">
        <v>823.01</v>
      </c>
      <c r="C22" s="79" t="n">
        <v>7</v>
      </c>
      <c r="D22" s="25" t="n"/>
      <c r="J22" s="199" t="n"/>
    </row>
    <row r="23">
      <c r="A23" s="22" t="inlineStr">
        <is>
          <t>Demo Yard</t>
        </is>
      </c>
      <c r="B23" s="279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2482.52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15636.57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1488222.42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200.43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n"/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n"/>
    </row>
    <row r="34">
      <c r="A34" s="36" t="inlineStr">
        <is>
          <t xml:space="preserve">Total Brokered Purchases MTD </t>
        </is>
      </c>
      <c r="B34" s="234" t="n"/>
      <c r="C34" s="106" t="n">
        <v>13003.43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317.16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3397.3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372.44</v>
      </c>
    </row>
    <row r="42">
      <c r="A42" s="6" t="inlineStr">
        <is>
          <t xml:space="preserve">Total Suppliers MTD </t>
        </is>
      </c>
      <c r="B42" s="236" t="n"/>
      <c r="C42" s="113" t="n">
        <v>4783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2345.54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1170939.6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7.xml><?xml version="1.0" encoding="utf-8"?>
<worksheet xmlns:r="http://schemas.openxmlformats.org/officeDocument/2006/relationships" xmlns="http://schemas.openxmlformats.org/spreadsheetml/2006/main">
  <sheetPr codeName="Sheet7">
    <outlinePr summaryBelow="1" summaryRight="1"/>
    <pageSetUpPr/>
  </sheetPr>
  <dimension ref="A1:Z45"/>
  <sheetViews>
    <sheetView topLeftCell="O16" workbookViewId="0">
      <selection activeCell="N8" sqref="N8"/>
    </sheetView>
  </sheetViews>
  <sheetFormatPr baseColWidth="8" defaultRowHeight="14.5"/>
  <cols>
    <col width="30" customWidth="1" min="1" max="1"/>
    <col width="27.36328125" customWidth="1" min="2" max="2"/>
    <col width="18.453125" customWidth="1" min="3" max="3"/>
    <col width="15" customWidth="1" min="10" max="10"/>
    <col width="13.54296875" customWidth="1" min="20" max="20"/>
  </cols>
  <sheetData>
    <row r="1">
      <c r="A1" s="16" t="inlineStr">
        <is>
          <t xml:space="preserve">Total Company Daily Intake </t>
        </is>
      </c>
      <c r="B1" s="17" t="n">
        <v>45259</v>
      </c>
      <c r="C1" s="18" t="n"/>
    </row>
    <row r="2">
      <c r="B2" s="1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21</v>
      </c>
      <c r="T3" s="199">
        <f>S3*210000</f>
        <v/>
      </c>
    </row>
    <row r="4">
      <c r="A4" s="22" t="inlineStr">
        <is>
          <t>Takanini</t>
        </is>
      </c>
      <c r="B4" s="216" t="n">
        <v>94118.53</v>
      </c>
      <c r="C4" s="23" t="n">
        <v>72</v>
      </c>
      <c r="R4" t="inlineStr">
        <is>
          <t>staturday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16" t="n">
        <v>9288.92</v>
      </c>
      <c r="C5" s="23" t="n">
        <v>33</v>
      </c>
      <c r="S5" s="199" t="n"/>
      <c r="T5" s="217">
        <f>SUM(T3:T4)</f>
        <v/>
      </c>
    </row>
    <row r="6">
      <c r="A6" s="22" t="inlineStr">
        <is>
          <t>Whangarei</t>
        </is>
      </c>
      <c r="B6" s="216" t="n">
        <v>4596.89</v>
      </c>
      <c r="C6" s="23" t="n">
        <v>45</v>
      </c>
      <c r="S6" s="199" t="n"/>
      <c r="T6" s="217" t="n"/>
    </row>
    <row r="7">
      <c r="A7" s="22" t="inlineStr">
        <is>
          <t>West Auckland</t>
        </is>
      </c>
      <c r="B7" s="216" t="n">
        <v>3010.74</v>
      </c>
      <c r="C7" s="23" t="n">
        <v>20</v>
      </c>
      <c r="R7" t="inlineStr">
        <is>
          <t xml:space="preserve">total brokered days </t>
        </is>
      </c>
      <c r="S7" s="199" t="n">
        <v>21</v>
      </c>
      <c r="T7" s="199">
        <f>S7*35000</f>
        <v/>
      </c>
    </row>
    <row r="8">
      <c r="A8" s="22" t="inlineStr">
        <is>
          <t>Penrose</t>
        </is>
      </c>
      <c r="B8" s="216" t="n">
        <v>18811.29</v>
      </c>
      <c r="C8" s="23" t="n">
        <v>20</v>
      </c>
      <c r="S8" s="199" t="n"/>
      <c r="T8" s="199" t="n"/>
    </row>
    <row r="9">
      <c r="A9" s="22" t="inlineStr">
        <is>
          <t>East Tamaki</t>
        </is>
      </c>
      <c r="B9" s="216" t="n">
        <v>3509.44</v>
      </c>
      <c r="C9" s="23" t="n">
        <v>35</v>
      </c>
      <c r="S9" s="199" t="n"/>
      <c r="T9" s="199" t="n"/>
    </row>
    <row r="10">
      <c r="A10" s="22" t="inlineStr">
        <is>
          <t>Otahuhu</t>
        </is>
      </c>
      <c r="B10" s="216" t="n">
        <v>3375.05</v>
      </c>
      <c r="C10" s="23" t="n">
        <v>28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16" t="n">
        <v>6797.92</v>
      </c>
      <c r="C11" s="23" t="n">
        <v>23</v>
      </c>
    </row>
    <row r="12">
      <c r="A12" s="22" t="inlineStr">
        <is>
          <t>Christchurch</t>
        </is>
      </c>
      <c r="B12" s="216" t="n">
        <v>12399.48</v>
      </c>
      <c r="C12" s="23" t="n">
        <v>16</v>
      </c>
    </row>
    <row r="13">
      <c r="A13" s="22" t="inlineStr">
        <is>
          <t>Kaiapoi</t>
        </is>
      </c>
      <c r="B13" s="216" t="n">
        <v>1386.16</v>
      </c>
      <c r="C13" s="23" t="n">
        <v>17</v>
      </c>
    </row>
    <row r="14">
      <c r="A14" s="22" t="inlineStr">
        <is>
          <t>Wellington</t>
        </is>
      </c>
      <c r="B14" s="216" t="n">
        <v>7199.21</v>
      </c>
      <c r="C14" s="23" t="n">
        <v>18</v>
      </c>
    </row>
    <row r="15">
      <c r="A15" s="22" t="inlineStr">
        <is>
          <t>Levin</t>
        </is>
      </c>
      <c r="B15" s="216" t="n">
        <v>3227.79</v>
      </c>
      <c r="C15" s="23" t="n">
        <v>18</v>
      </c>
    </row>
    <row r="16">
      <c r="A16" s="22" t="inlineStr">
        <is>
          <t>Northshore</t>
        </is>
      </c>
      <c r="B16" s="216" t="n">
        <v>13794.56</v>
      </c>
      <c r="C16" s="23" t="n">
        <v>62</v>
      </c>
      <c r="D16" s="24" t="n"/>
    </row>
    <row r="17">
      <c r="A17" s="22" t="inlineStr">
        <is>
          <t>Blenheim</t>
        </is>
      </c>
      <c r="B17" s="216" t="n">
        <v>1372.22</v>
      </c>
      <c r="C17" s="23" t="n">
        <v>15</v>
      </c>
      <c r="D17" s="24" t="n"/>
    </row>
    <row r="18">
      <c r="A18" s="22" t="inlineStr">
        <is>
          <t>Cromwell</t>
        </is>
      </c>
      <c r="B18" s="216" t="n">
        <v>3116.75</v>
      </c>
      <c r="C18" s="23" t="n">
        <v>9</v>
      </c>
      <c r="D18" s="24" t="n"/>
    </row>
    <row r="19">
      <c r="A19" s="22" t="inlineStr">
        <is>
          <t>Dunedin</t>
        </is>
      </c>
      <c r="B19" s="216" t="n">
        <v>2839.51</v>
      </c>
      <c r="C19" s="23" t="n">
        <v>9</v>
      </c>
      <c r="D19" s="25" t="n"/>
    </row>
    <row r="20">
      <c r="A20" s="22" t="inlineStr">
        <is>
          <t>Invercargill</t>
        </is>
      </c>
      <c r="B20" s="216" t="n">
        <v>2030.36</v>
      </c>
      <c r="C20" s="23" t="n">
        <v>8</v>
      </c>
      <c r="D20" s="25" t="n"/>
    </row>
    <row r="21">
      <c r="A21" s="22" t="inlineStr">
        <is>
          <t>Timaru</t>
        </is>
      </c>
      <c r="B21" s="216" t="n">
        <v>1570.83</v>
      </c>
      <c r="C21" s="23" t="n">
        <v>13</v>
      </c>
    </row>
    <row r="22">
      <c r="A22" s="22" t="inlineStr">
        <is>
          <t>Taupo</t>
        </is>
      </c>
      <c r="B22" s="216" t="n">
        <v>573.0700000000001</v>
      </c>
      <c r="C22" s="23" t="n">
        <v>6</v>
      </c>
      <c r="D22" s="25" t="n"/>
    </row>
    <row r="23">
      <c r="A23" s="22" t="inlineStr">
        <is>
          <t>Demo Yard</t>
        </is>
      </c>
      <c r="B23" s="216" t="n">
        <v>0</v>
      </c>
      <c r="C23" s="23" t="n">
        <v>0</v>
      </c>
    </row>
    <row r="24" ht="15" customHeight="1" thickBot="1">
      <c r="A24" s="19" t="inlineStr">
        <is>
          <t>Total company daily intake</t>
        </is>
      </c>
      <c r="B24" s="226">
        <f>SUM(B4:B23)</f>
        <v/>
      </c>
      <c r="C24" s="26">
        <f>SUM(C4:C23)</f>
        <v/>
      </c>
    </row>
    <row r="25">
      <c r="B25" s="18" t="n"/>
      <c r="C25" s="18" t="n"/>
    </row>
    <row r="26">
      <c r="A26" s="2" t="inlineStr">
        <is>
          <t>Total Daily Purchases</t>
        </is>
      </c>
      <c r="B26" s="27" t="n"/>
      <c r="C26" s="28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2742.87</v>
      </c>
    </row>
    <row r="27">
      <c r="A27" s="2" t="inlineStr">
        <is>
          <t xml:space="preserve">Daily Projected Purchases </t>
        </is>
      </c>
      <c r="B27" s="27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45259.49</v>
      </c>
    </row>
    <row r="28" ht="15" customHeight="1" thickBot="1">
      <c r="B28" s="18" t="n"/>
      <c r="C28" s="33">
        <f>SUM(C26-C27)</f>
        <v/>
      </c>
      <c r="J28" s="199" t="n"/>
    </row>
    <row r="29" ht="15" customHeight="1" thickTop="1">
      <c r="B29" s="1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31" t="n"/>
      <c r="C30" s="32" t="n">
        <v>5025353.42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</row>
    <row r="31">
      <c r="A31" s="3" t="inlineStr">
        <is>
          <t xml:space="preserve">Projected Total Purchases MTD </t>
        </is>
      </c>
      <c r="B31" s="31" t="n"/>
      <c r="C31" s="32">
        <f>210000+210000+210000+70000+210000+210000+210000+210000+210000+70000+210000+210000+210000+210000+210000+70000+210000+210000+210000+210000+210000+70000+210000+210000+210000</f>
        <v/>
      </c>
      <c r="J31" s="199" t="n"/>
    </row>
    <row r="32" ht="15" customHeight="1" thickBot="1">
      <c r="B32" s="1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1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</row>
    <row r="34">
      <c r="A34" s="36" t="inlineStr">
        <is>
          <t xml:space="preserve">Total Brokered Purchases MTD </t>
        </is>
      </c>
      <c r="B34" s="37" t="n"/>
      <c r="C34" s="38" t="n">
        <v>278083.46</v>
      </c>
      <c r="J34" s="199" t="n"/>
    </row>
    <row r="35">
      <c r="A35" s="36" t="inlineStr">
        <is>
          <t xml:space="preserve">Projected Total Brokered Purchases MTD </t>
        </is>
      </c>
      <c r="B35" s="37" t="n"/>
      <c r="C35" s="38">
        <f>21*35000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1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18" t="n"/>
      <c r="C37" s="35" t="n"/>
      <c r="J37" s="199" t="n"/>
    </row>
    <row r="38">
      <c r="A38" s="40" t="inlineStr">
        <is>
          <t xml:space="preserve">Combined Total Purchases MTD </t>
        </is>
      </c>
      <c r="B38" s="41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331.47</v>
      </c>
    </row>
    <row r="39">
      <c r="A39" s="40" t="inlineStr">
        <is>
          <t xml:space="preserve">Combined Projected Total Purchases MTD </t>
        </is>
      </c>
      <c r="B39" s="41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9575.93</v>
      </c>
    </row>
    <row r="40" ht="15" customHeight="1" thickBot="1">
      <c r="B40" s="18" t="n"/>
      <c r="C40" s="33">
        <f>SUM(C38-C39)</f>
        <v/>
      </c>
      <c r="J40" s="199" t="n"/>
    </row>
    <row r="41" ht="15" customHeight="1" thickTop="1">
      <c r="B41" s="1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411.45</v>
      </c>
    </row>
    <row r="42">
      <c r="A42" s="6" t="inlineStr">
        <is>
          <t xml:space="preserve">Total Suppliers MTD </t>
        </is>
      </c>
      <c r="B42" s="44" t="n"/>
      <c r="C42" s="224" t="n">
        <v>11705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6789.19</v>
      </c>
    </row>
    <row r="43">
      <c r="B43" s="18" t="n"/>
      <c r="C43" s="18" t="n"/>
    </row>
    <row r="44">
      <c r="A44" s="7" t="inlineStr">
        <is>
          <t xml:space="preserve">Total Sales MTD </t>
        </is>
      </c>
      <c r="B44" s="45" t="n"/>
      <c r="C44" s="225" t="n">
        <v>7261753.23</v>
      </c>
    </row>
    <row r="45">
      <c r="B45" s="18" t="n"/>
      <c r="C45" s="18" t="n"/>
    </row>
  </sheetData>
  <pageMargins left="0.7" right="0.7" top="0.75" bottom="0.75" header="0.3" footer="0.3"/>
  <drawing r:id="rId1"/>
</worksheet>
</file>

<file path=xl/worksheets/sheet70.xml><?xml version="1.0" encoding="utf-8"?>
<worksheet xmlns:r="http://schemas.openxmlformats.org/officeDocument/2006/relationships" xmlns="http://schemas.openxmlformats.org/spreadsheetml/2006/main">
  <sheetPr codeName="Sheet70">
    <outlinePr summaryBelow="1" summaryRight="1"/>
    <pageSetUpPr/>
  </sheetPr>
  <dimension ref="A1:T45"/>
  <sheetViews>
    <sheetView zoomScale="80" zoomScaleNormal="80" workbookViewId="0">
      <selection activeCell="A3" sqref="A3:C23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45336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9</v>
      </c>
      <c r="T3" s="199">
        <f>S3*210000</f>
        <v/>
      </c>
    </row>
    <row r="4">
      <c r="A4" s="22" t="inlineStr">
        <is>
          <t>Takanini</t>
        </is>
      </c>
      <c r="B4" s="275" t="n">
        <v>138246.14</v>
      </c>
      <c r="C4" s="79" t="n">
        <v>59</v>
      </c>
      <c r="J4" s="199" t="n"/>
      <c r="R4" t="inlineStr">
        <is>
          <t>om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75" t="n">
        <v>5899.6</v>
      </c>
      <c r="C5" s="79" t="n">
        <v>46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3188.36</v>
      </c>
      <c r="C6" s="79" t="n">
        <v>32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3731.6</v>
      </c>
      <c r="C7" s="79" t="n">
        <v>33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21846.2</v>
      </c>
      <c r="C8" s="79" t="n">
        <v>20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7626.05</v>
      </c>
      <c r="C9" s="79" t="n">
        <v>37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2729.82</v>
      </c>
      <c r="C10" s="79" t="n">
        <v>23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8850.709999999999</v>
      </c>
      <c r="C11" s="79" t="n">
        <v>46</v>
      </c>
      <c r="J11" s="199" t="n"/>
    </row>
    <row r="12">
      <c r="A12" s="22" t="inlineStr">
        <is>
          <t>Christchurch</t>
        </is>
      </c>
      <c r="B12" s="275" t="n">
        <v>7795.06</v>
      </c>
      <c r="C12" s="79" t="n">
        <v>11</v>
      </c>
      <c r="J12" s="199" t="n"/>
    </row>
    <row r="13">
      <c r="A13" s="22" t="inlineStr">
        <is>
          <t>Kaiapoi</t>
        </is>
      </c>
      <c r="B13" s="275" t="n">
        <v>425.85</v>
      </c>
      <c r="C13" s="79" t="n">
        <v>10</v>
      </c>
      <c r="J13" s="199" t="n"/>
    </row>
    <row r="14">
      <c r="A14" s="22" t="inlineStr">
        <is>
          <t>Wellington</t>
        </is>
      </c>
      <c r="B14" s="275" t="n">
        <v>7658.74</v>
      </c>
      <c r="C14" s="79" t="n">
        <v>18</v>
      </c>
      <c r="J14" s="199" t="n"/>
    </row>
    <row r="15">
      <c r="A15" s="22" t="inlineStr">
        <is>
          <t>Levin</t>
        </is>
      </c>
      <c r="B15" s="275" t="n">
        <v>860.03</v>
      </c>
      <c r="C15" s="79" t="n">
        <v>11</v>
      </c>
      <c r="J15" s="199" t="n"/>
    </row>
    <row r="16">
      <c r="A16" s="22" t="inlineStr">
        <is>
          <t>Northshore</t>
        </is>
      </c>
      <c r="B16" s="275" t="n">
        <v>6014.7</v>
      </c>
      <c r="C16" s="79" t="n">
        <v>58</v>
      </c>
      <c r="D16" s="24" t="n"/>
      <c r="J16" s="199" t="n"/>
    </row>
    <row r="17">
      <c r="A17" s="22" t="inlineStr">
        <is>
          <t>Blenheim</t>
        </is>
      </c>
      <c r="B17" s="275" t="n">
        <v>746.99</v>
      </c>
      <c r="C17" s="79" t="n">
        <v>14</v>
      </c>
      <c r="D17" s="24" t="n"/>
      <c r="J17" s="199" t="n"/>
    </row>
    <row r="18">
      <c r="A18" s="22" t="inlineStr">
        <is>
          <t>Cromwell</t>
        </is>
      </c>
      <c r="B18" s="275" t="n">
        <v>3695.64</v>
      </c>
      <c r="C18" s="79" t="n">
        <v>9</v>
      </c>
      <c r="D18" s="24" t="n"/>
      <c r="J18" s="199" t="n"/>
    </row>
    <row r="19">
      <c r="A19" s="22" t="inlineStr">
        <is>
          <t>Dunedin</t>
        </is>
      </c>
      <c r="B19" s="275" t="n">
        <v>3574.51</v>
      </c>
      <c r="C19" s="79" t="n">
        <v>11</v>
      </c>
      <c r="D19" s="25" t="n"/>
      <c r="J19" s="199" t="n"/>
    </row>
    <row r="20">
      <c r="A20" s="22" t="inlineStr">
        <is>
          <t>Invercargill</t>
        </is>
      </c>
      <c r="B20" s="275" t="n">
        <v>6686.95</v>
      </c>
      <c r="C20" s="79" t="n">
        <v>15</v>
      </c>
      <c r="D20" s="25" t="n"/>
      <c r="J20" s="199" t="n"/>
    </row>
    <row r="21">
      <c r="A21" s="22" t="inlineStr">
        <is>
          <t>Timaru</t>
        </is>
      </c>
      <c r="B21" s="275" t="n">
        <v>2677.65</v>
      </c>
      <c r="C21" s="79" t="n">
        <v>14</v>
      </c>
      <c r="J21" s="199" t="n"/>
    </row>
    <row r="22">
      <c r="A22" s="22" t="inlineStr">
        <is>
          <t>Taupo</t>
        </is>
      </c>
      <c r="B22" s="275" t="n">
        <v>119.97</v>
      </c>
      <c r="C22" s="79" t="n">
        <v>1</v>
      </c>
      <c r="D22" s="25" t="n"/>
      <c r="J22" s="199" t="n"/>
    </row>
    <row r="23">
      <c r="A23" s="22" t="inlineStr">
        <is>
          <t>Demo Yard</t>
        </is>
      </c>
      <c r="B23" s="279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1804.83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19590.8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1660928.42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200.43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n"/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n"/>
    </row>
    <row r="34">
      <c r="A34" s="36" t="inlineStr">
        <is>
          <t xml:space="preserve">Total Brokered Purchases MTD </t>
        </is>
      </c>
      <c r="B34" s="234" t="n"/>
      <c r="C34" s="106" t="n">
        <v>76903.71000000001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349.34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3746.64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270.72</v>
      </c>
    </row>
    <row r="42">
      <c r="A42" s="6" t="inlineStr">
        <is>
          <t xml:space="preserve">Total Suppliers MTD </t>
        </is>
      </c>
      <c r="B42" s="236" t="n"/>
      <c r="C42" s="113" t="n">
        <v>5251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2938.63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1435649.53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71.xml><?xml version="1.0" encoding="utf-8"?>
<worksheet xmlns:r="http://schemas.openxmlformats.org/officeDocument/2006/relationships" xmlns="http://schemas.openxmlformats.org/spreadsheetml/2006/main">
  <sheetPr codeName="Sheet71">
    <outlinePr summaryBelow="1" summaryRight="1"/>
    <pageSetUpPr/>
  </sheetPr>
  <dimension ref="A1:T45"/>
  <sheetViews>
    <sheetView zoomScale="70" zoomScaleNormal="70" workbookViewId="0">
      <selection activeCell="X14" sqref="X14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45337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10</v>
      </c>
      <c r="T3" s="199">
        <f>S3*210000</f>
        <v/>
      </c>
    </row>
    <row r="4">
      <c r="A4" s="22" t="inlineStr">
        <is>
          <t>Takanini</t>
        </is>
      </c>
      <c r="B4" s="275" t="n">
        <v>68500.14999999999</v>
      </c>
      <c r="C4" s="79" t="n">
        <v>62</v>
      </c>
      <c r="J4" s="199" t="n"/>
      <c r="R4" t="inlineStr">
        <is>
          <t>saturdays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75" t="n">
        <v>11787.35</v>
      </c>
      <c r="C5" s="79" t="n">
        <v>38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5941.1</v>
      </c>
      <c r="C6" s="79" t="n">
        <v>46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4594.14</v>
      </c>
      <c r="C7" s="79" t="n">
        <v>31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29996.32</v>
      </c>
      <c r="C8" s="79" t="n">
        <v>20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660.95</v>
      </c>
      <c r="C9" s="79" t="n">
        <v>21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3994.96</v>
      </c>
      <c r="C10" s="79" t="n">
        <v>30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4715.64</v>
      </c>
      <c r="C11" s="79" t="n">
        <v>36</v>
      </c>
      <c r="J11" s="199" t="n"/>
    </row>
    <row r="12">
      <c r="A12" s="22" t="inlineStr">
        <is>
          <t>Christchurch</t>
        </is>
      </c>
      <c r="B12" s="275" t="n">
        <v>9594.700000000001</v>
      </c>
      <c r="C12" s="79" t="n">
        <v>18</v>
      </c>
      <c r="J12" s="199" t="n"/>
    </row>
    <row r="13">
      <c r="A13" s="22" t="inlineStr">
        <is>
          <t>Kaiapoi</t>
        </is>
      </c>
      <c r="B13" s="275" t="n">
        <v>557.92</v>
      </c>
      <c r="C13" s="79" t="n">
        <v>8</v>
      </c>
      <c r="J13" s="199" t="n"/>
    </row>
    <row r="14">
      <c r="A14" s="22" t="inlineStr">
        <is>
          <t>Wellington</t>
        </is>
      </c>
      <c r="B14" s="275" t="n">
        <v>7131.84</v>
      </c>
      <c r="C14" s="79" t="n">
        <v>29</v>
      </c>
      <c r="J14" s="199" t="n"/>
    </row>
    <row r="15">
      <c r="A15" s="22" t="inlineStr">
        <is>
          <t>Levin</t>
        </is>
      </c>
      <c r="B15" s="275" t="n">
        <v>1127.33</v>
      </c>
      <c r="C15" s="79" t="n">
        <v>15</v>
      </c>
      <c r="J15" s="199" t="n"/>
    </row>
    <row r="16">
      <c r="A16" s="22" t="inlineStr">
        <is>
          <t>Northshore</t>
        </is>
      </c>
      <c r="B16" s="275" t="n">
        <v>15831.67</v>
      </c>
      <c r="C16" s="79" t="n">
        <v>72</v>
      </c>
      <c r="D16" s="24" t="n"/>
      <c r="J16" s="199" t="n"/>
    </row>
    <row r="17">
      <c r="A17" s="22" t="inlineStr">
        <is>
          <t>Blenheim</t>
        </is>
      </c>
      <c r="B17" s="275" t="n">
        <v>2474.13</v>
      </c>
      <c r="C17" s="79" t="n">
        <v>9</v>
      </c>
      <c r="D17" s="24" t="n"/>
      <c r="J17" s="199" t="n"/>
    </row>
    <row r="18">
      <c r="A18" s="22" t="inlineStr">
        <is>
          <t>Cromwell</t>
        </is>
      </c>
      <c r="B18" s="275" t="n">
        <v>903.04</v>
      </c>
      <c r="C18" s="79" t="n">
        <v>6</v>
      </c>
      <c r="D18" s="24" t="n"/>
      <c r="J18" s="199" t="n"/>
    </row>
    <row r="19">
      <c r="A19" s="22" t="inlineStr">
        <is>
          <t>Dunedin</t>
        </is>
      </c>
      <c r="B19" s="275" t="n">
        <v>1939.62</v>
      </c>
      <c r="C19" s="79" t="n">
        <v>12</v>
      </c>
      <c r="D19" s="25" t="n"/>
      <c r="J19" s="199" t="n"/>
    </row>
    <row r="20">
      <c r="A20" s="22" t="inlineStr">
        <is>
          <t>Invercargill</t>
        </is>
      </c>
      <c r="B20" s="275" t="n">
        <v>4271.34</v>
      </c>
      <c r="C20" s="79" t="n">
        <v>11</v>
      </c>
      <c r="D20" s="25" t="n"/>
      <c r="J20" s="199" t="n"/>
    </row>
    <row r="21">
      <c r="A21" s="22" t="inlineStr">
        <is>
          <t>Timaru</t>
        </is>
      </c>
      <c r="B21" s="275" t="n">
        <v>2148.3</v>
      </c>
      <c r="C21" s="79" t="n">
        <v>10</v>
      </c>
      <c r="J21" s="199" t="n"/>
    </row>
    <row r="22">
      <c r="A22" s="22" t="inlineStr">
        <is>
          <t>Taupo</t>
        </is>
      </c>
      <c r="B22" s="275" t="n">
        <v>240</v>
      </c>
      <c r="C22" s="79" t="n">
        <v>2</v>
      </c>
      <c r="D22" s="25" t="n"/>
      <c r="J22" s="199" t="n"/>
    </row>
    <row r="23">
      <c r="A23" s="22" t="inlineStr">
        <is>
          <t>Demo Yard</t>
        </is>
      </c>
      <c r="B23" s="279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1664.83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22215.55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1864465.53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200.43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n"/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n"/>
    </row>
    <row r="34">
      <c r="A34" s="36" t="inlineStr">
        <is>
          <t xml:space="preserve">Total Brokered Purchases MTD </t>
        </is>
      </c>
      <c r="B34" s="234" t="n"/>
      <c r="C34" s="106" t="n">
        <v>79011.53999999999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385.47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4132.11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249.73</v>
      </c>
    </row>
    <row r="42">
      <c r="A42" s="6" t="inlineStr">
        <is>
          <t xml:space="preserve">Total Suppliers MTD </t>
        </is>
      </c>
      <c r="B42" s="236" t="n"/>
      <c r="C42" s="113" t="n">
        <v>5722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3332.35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1527007.29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72.xml><?xml version="1.0" encoding="utf-8"?>
<worksheet xmlns:r="http://schemas.openxmlformats.org/officeDocument/2006/relationships" xmlns="http://schemas.openxmlformats.org/spreadsheetml/2006/main">
  <sheetPr codeName="Sheet72">
    <outlinePr summaryBelow="1" summaryRight="1"/>
    <pageSetUpPr/>
  </sheetPr>
  <dimension ref="A1:T45"/>
  <sheetViews>
    <sheetView zoomScale="80" zoomScaleNormal="80" workbookViewId="0">
      <selection activeCell="Q21" sqref="Q21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45338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11</v>
      </c>
      <c r="T3" s="199">
        <f>S3*210000</f>
        <v/>
      </c>
    </row>
    <row r="4">
      <c r="A4" s="22" t="inlineStr">
        <is>
          <t>Takanini</t>
        </is>
      </c>
      <c r="B4" s="275" t="n">
        <v>56683.63</v>
      </c>
      <c r="C4" s="79" t="n">
        <v>47</v>
      </c>
      <c r="J4" s="199" t="n"/>
      <c r="R4" t="inlineStr">
        <is>
          <t>saturdays</t>
        </is>
      </c>
      <c r="S4" s="199" t="n">
        <v>2</v>
      </c>
      <c r="T4" s="199">
        <f>S4*70000</f>
        <v/>
      </c>
    </row>
    <row r="5">
      <c r="A5" s="22" t="inlineStr">
        <is>
          <t>Kamo</t>
        </is>
      </c>
      <c r="B5" s="275" t="n">
        <v>11686.72</v>
      </c>
      <c r="C5" s="79" t="n">
        <v>49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5653.6</v>
      </c>
      <c r="C6" s="79" t="n">
        <v>41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4188.02</v>
      </c>
      <c r="C7" s="79" t="n">
        <v>28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4863.77</v>
      </c>
      <c r="C8" s="79" t="n">
        <v>14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6256.33</v>
      </c>
      <c r="C9" s="79" t="n">
        <v>34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2775.33</v>
      </c>
      <c r="C10" s="79" t="n">
        <v>27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7753.96</v>
      </c>
      <c r="C11" s="79" t="n">
        <v>49</v>
      </c>
      <c r="J11" s="199" t="n"/>
    </row>
    <row r="12">
      <c r="A12" s="22" t="inlineStr">
        <is>
          <t>Christchurch</t>
        </is>
      </c>
      <c r="B12" s="275" t="n">
        <v>3039.87</v>
      </c>
      <c r="C12" s="79" t="n">
        <v>16</v>
      </c>
      <c r="J12" s="199" t="n"/>
    </row>
    <row r="13">
      <c r="A13" s="22" t="inlineStr">
        <is>
          <t>Kaiapoi</t>
        </is>
      </c>
      <c r="B13" s="275" t="n">
        <v>1766.06</v>
      </c>
      <c r="C13" s="79" t="n">
        <v>18</v>
      </c>
      <c r="J13" s="199" t="n"/>
    </row>
    <row r="14">
      <c r="A14" s="22" t="inlineStr">
        <is>
          <t>Wellington</t>
        </is>
      </c>
      <c r="B14" s="275" t="n">
        <v>13538.28</v>
      </c>
      <c r="C14" s="79" t="n">
        <v>34</v>
      </c>
      <c r="J14" s="199" t="n"/>
    </row>
    <row r="15">
      <c r="A15" s="22" t="inlineStr">
        <is>
          <t>Levin</t>
        </is>
      </c>
      <c r="B15" s="275" t="n">
        <v>1993.67</v>
      </c>
      <c r="C15" s="79" t="n">
        <v>10</v>
      </c>
      <c r="J15" s="199" t="n"/>
    </row>
    <row r="16">
      <c r="A16" s="22" t="inlineStr">
        <is>
          <t>Northshore</t>
        </is>
      </c>
      <c r="B16" s="275" t="n">
        <v>25342.51</v>
      </c>
      <c r="C16" s="79" t="n">
        <v>87</v>
      </c>
      <c r="D16" s="24" t="n"/>
      <c r="J16" s="199" t="n"/>
    </row>
    <row r="17">
      <c r="A17" s="22" t="inlineStr">
        <is>
          <t>Blenheim</t>
        </is>
      </c>
      <c r="B17" s="275" t="n">
        <v>704.87</v>
      </c>
      <c r="C17" s="79" t="n">
        <v>11</v>
      </c>
      <c r="D17" s="24" t="n"/>
      <c r="J17" s="199" t="n"/>
    </row>
    <row r="18">
      <c r="A18" s="22" t="inlineStr">
        <is>
          <t>Cromwell</t>
        </is>
      </c>
      <c r="B18" s="275" t="n">
        <v>6762.11</v>
      </c>
      <c r="C18" s="79" t="n">
        <v>20</v>
      </c>
      <c r="D18" s="24" t="n"/>
      <c r="J18" s="199" t="n"/>
    </row>
    <row r="19">
      <c r="A19" s="22" t="inlineStr">
        <is>
          <t>Dunedin</t>
        </is>
      </c>
      <c r="B19" s="275" t="n">
        <v>3230.62</v>
      </c>
      <c r="C19" s="79" t="n">
        <v>15</v>
      </c>
      <c r="D19" s="25" t="n"/>
      <c r="J19" s="199" t="n"/>
    </row>
    <row r="20">
      <c r="A20" s="22" t="inlineStr">
        <is>
          <t>Invercargill</t>
        </is>
      </c>
      <c r="B20" s="275" t="n">
        <v>12518.01</v>
      </c>
      <c r="C20" s="79" t="n">
        <v>18</v>
      </c>
      <c r="D20" s="25" t="n"/>
      <c r="J20" s="199" t="n"/>
    </row>
    <row r="21">
      <c r="A21" s="22" t="inlineStr">
        <is>
          <t>Timaru</t>
        </is>
      </c>
      <c r="B21" s="275" t="n">
        <v>2785.78</v>
      </c>
      <c r="C21" s="79" t="n">
        <v>15</v>
      </c>
      <c r="J21" s="199" t="n"/>
    </row>
    <row r="22">
      <c r="A22" s="22" t="inlineStr">
        <is>
          <t>Taupo</t>
        </is>
      </c>
      <c r="B22" s="275" t="n">
        <v>1048.33</v>
      </c>
      <c r="C22" s="79" t="n">
        <v>10</v>
      </c>
      <c r="D22" s="25" t="n"/>
      <c r="J22" s="199" t="n"/>
    </row>
    <row r="23">
      <c r="A23" s="22" t="inlineStr">
        <is>
          <t>Demo Yard</t>
        </is>
      </c>
      <c r="B23" s="279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505.63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22721.18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2235345.03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200.43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n"/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n"/>
    </row>
    <row r="34">
      <c r="A34" s="36" t="inlineStr">
        <is>
          <t xml:space="preserve">Total Brokered Purchases MTD </t>
        </is>
      </c>
      <c r="B34" s="234" t="n"/>
      <c r="C34" s="106" t="n">
        <v>79458.14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510.28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4642.39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75.81</v>
      </c>
    </row>
    <row r="42">
      <c r="A42" s="6" t="inlineStr">
        <is>
          <t xml:space="preserve">Total Suppliers MTD </t>
        </is>
      </c>
      <c r="B42" s="236" t="n"/>
      <c r="C42" s="113" t="n">
        <v>6267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3408.16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2037481.58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73.xml><?xml version="1.0" encoding="utf-8"?>
<worksheet xmlns:r="http://schemas.openxmlformats.org/officeDocument/2006/relationships" xmlns="http://schemas.openxmlformats.org/spreadsheetml/2006/main">
  <sheetPr codeName="Sheet73">
    <outlinePr summaryBelow="1" summaryRight="1"/>
    <pageSetUpPr/>
  </sheetPr>
  <dimension ref="A1:T45"/>
  <sheetViews>
    <sheetView zoomScale="80" zoomScaleNormal="80" workbookViewId="0">
      <selection activeCell="A3" sqref="A3:C23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45339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11</v>
      </c>
      <c r="T3" s="199">
        <f>S3*210000</f>
        <v/>
      </c>
    </row>
    <row r="4">
      <c r="A4" s="22" t="inlineStr">
        <is>
          <t>Takanini</t>
        </is>
      </c>
      <c r="B4" s="275" t="n">
        <v>16574.44</v>
      </c>
      <c r="C4" s="79" t="n">
        <v>30</v>
      </c>
      <c r="J4" s="199" t="n"/>
      <c r="R4" t="inlineStr">
        <is>
          <t>saturdays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75" t="n">
        <v>7993.21</v>
      </c>
      <c r="C5" s="79" t="n">
        <v>25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3588.52</v>
      </c>
      <c r="C6" s="79" t="n">
        <v>20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6893.8</v>
      </c>
      <c r="C7" s="79" t="n">
        <v>19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997.01</v>
      </c>
      <c r="C8" s="79" t="n">
        <v>6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1717.01</v>
      </c>
      <c r="C9" s="79" t="n">
        <v>29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4800.33</v>
      </c>
      <c r="C10" s="79" t="n">
        <v>45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2668.3</v>
      </c>
      <c r="C11" s="79" t="n">
        <v>41</v>
      </c>
      <c r="J11" s="199" t="n"/>
    </row>
    <row r="12">
      <c r="A12" s="22" t="inlineStr">
        <is>
          <t>Christchurch</t>
        </is>
      </c>
      <c r="B12" s="275" t="n">
        <v>0</v>
      </c>
      <c r="C12" s="79" t="n">
        <v>0</v>
      </c>
      <c r="J12" s="199" t="n"/>
    </row>
    <row r="13">
      <c r="A13" s="22" t="inlineStr">
        <is>
          <t>Kaiapoi</t>
        </is>
      </c>
      <c r="B13" s="275" t="n">
        <v>763.7</v>
      </c>
      <c r="C13" s="79" t="n">
        <v>9</v>
      </c>
      <c r="J13" s="199" t="n"/>
    </row>
    <row r="14">
      <c r="A14" s="22" t="inlineStr">
        <is>
          <t>Wellington</t>
        </is>
      </c>
      <c r="B14" s="275" t="n">
        <v>1758.92</v>
      </c>
      <c r="C14" s="79" t="n">
        <v>19</v>
      </c>
      <c r="J14" s="199" t="n"/>
    </row>
    <row r="15">
      <c r="A15" s="22" t="inlineStr">
        <is>
          <t>Levin</t>
        </is>
      </c>
      <c r="B15" s="275" t="n">
        <v>452.18</v>
      </c>
      <c r="C15" s="79" t="n">
        <v>8</v>
      </c>
      <c r="J15" s="199" t="n"/>
    </row>
    <row r="16">
      <c r="A16" s="22" t="inlineStr">
        <is>
          <t>Northshore</t>
        </is>
      </c>
      <c r="B16" s="275" t="n">
        <v>4453.03</v>
      </c>
      <c r="C16" s="79" t="n">
        <v>38</v>
      </c>
      <c r="D16" s="24" t="n"/>
      <c r="J16" s="199" t="n"/>
    </row>
    <row r="17">
      <c r="A17" s="22" t="inlineStr">
        <is>
          <t>Blenheim</t>
        </is>
      </c>
      <c r="B17" s="275" t="n">
        <v>0</v>
      </c>
      <c r="C17" s="79" t="n">
        <v>0</v>
      </c>
      <c r="D17" s="24" t="n"/>
      <c r="J17" s="199" t="n"/>
    </row>
    <row r="18">
      <c r="A18" s="22" t="inlineStr">
        <is>
          <t>Cromwell</t>
        </is>
      </c>
      <c r="B18" s="275" t="n">
        <v>0</v>
      </c>
      <c r="C18" s="79" t="n">
        <v>0</v>
      </c>
      <c r="D18" s="24" t="n"/>
      <c r="J18" s="199" t="n"/>
    </row>
    <row r="19">
      <c r="A19" s="22" t="inlineStr">
        <is>
          <t>Dunedin</t>
        </is>
      </c>
      <c r="B19" s="275" t="n">
        <v>3517.55</v>
      </c>
      <c r="C19" s="79" t="n">
        <v>17</v>
      </c>
      <c r="D19" s="25" t="n"/>
      <c r="J19" s="199" t="n"/>
    </row>
    <row r="20">
      <c r="A20" s="22" t="inlineStr">
        <is>
          <t>Invercargill</t>
        </is>
      </c>
      <c r="B20" s="275" t="n">
        <v>0</v>
      </c>
      <c r="C20" s="79" t="n">
        <v>0</v>
      </c>
      <c r="D20" s="25" t="n"/>
      <c r="J20" s="199" t="n"/>
    </row>
    <row r="21">
      <c r="A21" s="22" t="inlineStr">
        <is>
          <t>Timaru</t>
        </is>
      </c>
      <c r="B21" s="275" t="n">
        <v>0</v>
      </c>
      <c r="C21" s="79" t="n">
        <v>0</v>
      </c>
      <c r="J21" s="199" t="n"/>
    </row>
    <row r="22">
      <c r="A22" s="22" t="inlineStr">
        <is>
          <t>Taupo</t>
        </is>
      </c>
      <c r="B22" s="275" t="n">
        <v>0</v>
      </c>
      <c r="C22" s="79" t="n">
        <v>0</v>
      </c>
      <c r="D22" s="25" t="n"/>
      <c r="J22" s="199" t="n"/>
    </row>
    <row r="23">
      <c r="A23" s="22" t="inlineStr">
        <is>
          <t>Demo Yard</t>
        </is>
      </c>
      <c r="B23" s="279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210.43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22931.61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>
        <v>3.39</v>
      </c>
    </row>
    <row r="30">
      <c r="A30" s="3" t="inlineStr">
        <is>
          <t xml:space="preserve">Total Purchases MTD </t>
        </is>
      </c>
      <c r="B30" s="233" t="n"/>
      <c r="C30" s="105" t="n">
        <v>2291374.71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203.82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n"/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n"/>
    </row>
    <row r="34">
      <c r="A34" s="36" t="inlineStr">
        <is>
          <t xml:space="preserve">Total Brokered Purchases MTD </t>
        </is>
      </c>
      <c r="B34" s="234" t="n"/>
      <c r="C34" s="106" t="n">
        <v>79458.14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314.25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4956.64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31.57</v>
      </c>
    </row>
    <row r="42">
      <c r="A42" s="6" t="inlineStr">
        <is>
          <t xml:space="preserve">Total Suppliers MTD </t>
        </is>
      </c>
      <c r="B42" s="236" t="n"/>
      <c r="C42" s="113" t="n">
        <v>6573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3439.73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2037481.58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drawing r:id="rId1"/>
</worksheet>
</file>

<file path=xl/worksheets/sheet74.xml><?xml version="1.0" encoding="utf-8"?>
<worksheet xmlns:r="http://schemas.openxmlformats.org/officeDocument/2006/relationships" xmlns="http://schemas.openxmlformats.org/spreadsheetml/2006/main">
  <sheetPr codeName="Sheet74">
    <outlinePr summaryBelow="1" summaryRight="1"/>
    <pageSetUpPr/>
  </sheetPr>
  <dimension ref="A1:AF44"/>
  <sheetViews>
    <sheetView topLeftCell="A4" zoomScale="70" zoomScaleNormal="70" workbookViewId="0">
      <selection activeCell="B37" sqref="B37"/>
    </sheetView>
  </sheetViews>
  <sheetFormatPr baseColWidth="8" defaultRowHeight="14.5"/>
  <cols>
    <col width="42" customWidth="1" min="1" max="1"/>
    <col width="34.54296875" customWidth="1" style="250" min="2" max="2"/>
    <col width="22" customWidth="1" style="250" min="3" max="3"/>
    <col width="18.6328125" customWidth="1" min="4" max="4"/>
    <col width="26.54296875" customWidth="1" min="5" max="5"/>
    <col width="25.90625" customWidth="1" min="6" max="6"/>
    <col width="14.453125" customWidth="1" min="12" max="12"/>
    <col width="14.36328125" customWidth="1" style="199" min="16" max="16"/>
    <col width="20.36328125" customWidth="1" min="26" max="26"/>
    <col width="14.54296875" customWidth="1" min="28" max="28"/>
  </cols>
  <sheetData>
    <row r="1">
      <c r="A1" s="16" t="inlineStr">
        <is>
          <t xml:space="preserve">Total Company Daily Intake </t>
        </is>
      </c>
      <c r="B1" s="251" t="inlineStr">
        <is>
          <t>19-Feb-2024</t>
        </is>
      </c>
      <c r="C1" s="252" t="n"/>
      <c r="D1" s="18" t="n"/>
      <c r="E1" s="18" t="n"/>
      <c r="F1" s="18" t="n"/>
    </row>
    <row r="2">
      <c r="B2" s="252" t="n"/>
      <c r="C2" s="252" t="n"/>
      <c r="D2" s="18" t="n"/>
      <c r="E2" s="18" t="n"/>
      <c r="F2" s="18" t="n"/>
    </row>
    <row r="3">
      <c r="A3" s="19" t="inlineStr">
        <is>
          <t>Branch</t>
        </is>
      </c>
      <c r="B3" s="253" t="inlineStr">
        <is>
          <t>Daily purchases incl. GST</t>
        </is>
      </c>
      <c r="C3" s="253" t="inlineStr">
        <is>
          <t>MTD Purchase</t>
        </is>
      </c>
      <c r="D3" s="20" t="inlineStr">
        <is>
          <t xml:space="preserve">MTD Sales </t>
        </is>
      </c>
      <c r="E3" s="20" t="inlineStr">
        <is>
          <t>Daily no. of Customers</t>
        </is>
      </c>
      <c r="F3" s="20" t="inlineStr">
        <is>
          <t>MTD no. of Customers</t>
        </is>
      </c>
      <c r="G3" s="21" t="n"/>
      <c r="X3" t="inlineStr">
        <is>
          <t>days</t>
        </is>
      </c>
      <c r="Y3" s="199" t="n">
        <v>12</v>
      </c>
      <c r="Z3" s="199">
        <f>Y3*210000</f>
        <v/>
      </c>
    </row>
    <row r="4">
      <c r="A4" s="22" t="inlineStr">
        <is>
          <t>Takanini</t>
        </is>
      </c>
      <c r="B4" s="239" t="n">
        <v>25105.74</v>
      </c>
      <c r="C4" s="239" t="n">
        <v>1018631.67</v>
      </c>
      <c r="D4" s="239" t="n">
        <v>1213853.69</v>
      </c>
      <c r="E4" s="23" t="n">
        <v>46</v>
      </c>
      <c r="F4" s="23" t="n">
        <v>763</v>
      </c>
      <c r="L4" s="111" t="n"/>
      <c r="X4" t="inlineStr">
        <is>
          <t>staturday</t>
        </is>
      </c>
      <c r="Y4" s="199" t="n">
        <v>3</v>
      </c>
      <c r="Z4" s="199">
        <f>Y4*70000</f>
        <v/>
      </c>
    </row>
    <row r="5">
      <c r="A5" s="22" t="inlineStr">
        <is>
          <t>Kamo</t>
        </is>
      </c>
      <c r="B5" s="239" t="n">
        <v>8135</v>
      </c>
      <c r="C5" s="239" t="n">
        <v>132799.5</v>
      </c>
      <c r="D5" s="239" t="n">
        <v>41001.95</v>
      </c>
      <c r="E5" s="23" t="n">
        <v>54</v>
      </c>
      <c r="F5" s="23" t="n">
        <v>587</v>
      </c>
      <c r="L5" s="111" t="n"/>
      <c r="Y5" s="199" t="n"/>
      <c r="Z5" s="217">
        <f>SUM(Z3:Z4)</f>
        <v/>
      </c>
    </row>
    <row r="6">
      <c r="A6" s="22" t="inlineStr">
        <is>
          <t>Whangarei</t>
        </is>
      </c>
      <c r="B6" s="239" t="n">
        <v>5323.79</v>
      </c>
      <c r="C6" s="239" t="n">
        <v>73797.78</v>
      </c>
      <c r="D6" s="239" t="n">
        <v>26123.92</v>
      </c>
      <c r="E6" s="23" t="n">
        <v>52</v>
      </c>
      <c r="F6" s="23" t="n">
        <v>586</v>
      </c>
      <c r="L6" s="111" t="n"/>
      <c r="Y6" s="199" t="n"/>
      <c r="Z6" s="217" t="n"/>
    </row>
    <row r="7">
      <c r="A7" s="22" t="inlineStr">
        <is>
          <t>West Auckland</t>
        </is>
      </c>
      <c r="B7" s="239" t="n">
        <v>8821.870000000001</v>
      </c>
      <c r="C7" s="239" t="n">
        <v>88805.67</v>
      </c>
      <c r="D7" s="239" t="n">
        <v>68058.24000000001</v>
      </c>
      <c r="E7" s="23" t="n">
        <v>34</v>
      </c>
      <c r="F7" s="23" t="n">
        <v>417</v>
      </c>
      <c r="L7" s="111" t="n"/>
      <c r="X7" t="inlineStr">
        <is>
          <t xml:space="preserve">total brokered days </t>
        </is>
      </c>
      <c r="Y7" s="199">
        <f>Y3</f>
        <v/>
      </c>
      <c r="Z7" s="199">
        <f>Y7*35000</f>
        <v/>
      </c>
    </row>
    <row r="8">
      <c r="A8" s="22" t="inlineStr">
        <is>
          <t>Penrose</t>
        </is>
      </c>
      <c r="B8" s="239" t="n">
        <v>44571.4</v>
      </c>
      <c r="C8" s="239" t="n">
        <v>197898.94</v>
      </c>
      <c r="D8" s="239" t="n">
        <v>78848.69</v>
      </c>
      <c r="E8" s="23" t="n">
        <v>31</v>
      </c>
      <c r="F8" s="23" t="n">
        <v>279</v>
      </c>
      <c r="L8" s="111" t="n"/>
      <c r="Y8" s="199" t="n"/>
      <c r="Z8" s="199" t="n"/>
    </row>
    <row r="9">
      <c r="A9" s="22" t="inlineStr">
        <is>
          <t>East Tamaki</t>
        </is>
      </c>
      <c r="B9" s="239" t="n">
        <v>2503.49</v>
      </c>
      <c r="C9" s="239" t="n">
        <v>51591.4</v>
      </c>
      <c r="D9" s="239" t="n">
        <v>8758.6</v>
      </c>
      <c r="E9" s="23" t="n">
        <v>29</v>
      </c>
      <c r="F9" s="23" t="n">
        <v>533</v>
      </c>
      <c r="L9" s="111" t="n"/>
      <c r="Y9" s="199" t="n"/>
      <c r="Z9" s="199" t="n"/>
    </row>
    <row r="10">
      <c r="A10" s="22" t="inlineStr">
        <is>
          <t>Otahuhu</t>
        </is>
      </c>
      <c r="B10" s="239" t="n">
        <v>2740.34</v>
      </c>
      <c r="C10" s="239" t="n">
        <v>55465.51</v>
      </c>
      <c r="D10" s="239" t="n">
        <v>37209.52</v>
      </c>
      <c r="E10" s="23" t="n">
        <v>25</v>
      </c>
      <c r="F10" s="23" t="n">
        <v>492</v>
      </c>
      <c r="L10" s="111" t="n"/>
      <c r="Y10" s="214" t="inlineStr">
        <is>
          <t>For Saturday's always use $70000 as Daily Projected Purchases and rest of the week $210000</t>
        </is>
      </c>
      <c r="Z10" s="214" t="n"/>
      <c r="AA10" s="6" t="n"/>
      <c r="AB10" s="6" t="n"/>
      <c r="AC10" s="6" t="n"/>
      <c r="AD10" s="6" t="n"/>
      <c r="AE10" s="6" t="n"/>
      <c r="AF10" s="6" t="n"/>
    </row>
    <row r="11">
      <c r="A11" s="22" t="inlineStr">
        <is>
          <t>Hamilton</t>
        </is>
      </c>
      <c r="B11" s="239" t="n">
        <v>6961.58</v>
      </c>
      <c r="C11" s="239" t="n">
        <v>126674.32</v>
      </c>
      <c r="D11" s="239" t="n">
        <v>12144.31</v>
      </c>
      <c r="E11" s="23" t="n">
        <v>48</v>
      </c>
      <c r="F11" s="23" t="n">
        <v>614</v>
      </c>
      <c r="L11" s="111" t="n"/>
    </row>
    <row r="12">
      <c r="A12" s="22" t="inlineStr">
        <is>
          <t>Christchurch</t>
        </is>
      </c>
      <c r="B12" s="239" t="n">
        <v>12734.87</v>
      </c>
      <c r="C12" s="239" t="n">
        <v>253900.71</v>
      </c>
      <c r="D12" s="239" t="n">
        <v>62677.13</v>
      </c>
      <c r="E12" s="23" t="n">
        <v>14</v>
      </c>
      <c r="F12" s="23" t="n">
        <v>217</v>
      </c>
      <c r="L12" s="111" t="n"/>
    </row>
    <row r="13">
      <c r="A13" s="22" t="inlineStr">
        <is>
          <t>Kaiapoi</t>
        </is>
      </c>
      <c r="B13" s="239" t="n">
        <v>1102.61</v>
      </c>
      <c r="C13" s="239" t="n">
        <v>17100.79</v>
      </c>
      <c r="D13" s="239" t="n">
        <v>11408.04</v>
      </c>
      <c r="E13" s="23" t="n">
        <v>13</v>
      </c>
      <c r="F13" s="23" t="n">
        <v>203</v>
      </c>
      <c r="L13" s="111" t="n"/>
    </row>
    <row r="14">
      <c r="A14" s="22" t="inlineStr">
        <is>
          <t>Wellington</t>
        </is>
      </c>
      <c r="B14" s="239" t="n">
        <v>5160.24</v>
      </c>
      <c r="C14" s="239" t="n">
        <v>127135.12</v>
      </c>
      <c r="D14" s="239" t="n">
        <v>49613.03000000001</v>
      </c>
      <c r="E14" s="23" t="n">
        <v>24</v>
      </c>
      <c r="F14" s="23" t="n">
        <v>376</v>
      </c>
      <c r="L14" s="111" t="n"/>
    </row>
    <row r="15">
      <c r="A15" s="22" t="inlineStr">
        <is>
          <t>Levin</t>
        </is>
      </c>
      <c r="B15" s="239" t="n">
        <v>1993.86</v>
      </c>
      <c r="C15" s="239" t="n">
        <v>36492.31</v>
      </c>
      <c r="D15" s="239" t="n">
        <v>15571.57</v>
      </c>
      <c r="E15" s="23" t="n">
        <v>34</v>
      </c>
      <c r="F15" s="23" t="n">
        <v>279</v>
      </c>
      <c r="L15" s="111" t="n"/>
    </row>
    <row r="16">
      <c r="A16" s="22" t="inlineStr">
        <is>
          <t>North Shore</t>
        </is>
      </c>
      <c r="B16" s="239" t="n">
        <v>15808.22</v>
      </c>
      <c r="C16" s="239" t="n">
        <v>169785.95</v>
      </c>
      <c r="D16" s="239" t="n">
        <v>53982.83</v>
      </c>
      <c r="E16" s="23" t="n">
        <v>61</v>
      </c>
      <c r="F16" s="23" t="n">
        <v>885</v>
      </c>
      <c r="G16" s="24" t="n"/>
      <c r="L16" s="112" t="n"/>
    </row>
    <row r="17">
      <c r="A17" s="22" t="inlineStr">
        <is>
          <t>Blenheim</t>
        </is>
      </c>
      <c r="B17" s="239" t="n">
        <v>1204.75</v>
      </c>
      <c r="C17" s="239" t="n">
        <v>14523.11</v>
      </c>
      <c r="D17" s="239" t="n">
        <v>8231.039999999999</v>
      </c>
      <c r="E17" s="23" t="n">
        <v>12</v>
      </c>
      <c r="F17" s="23" t="n">
        <v>155</v>
      </c>
      <c r="G17" s="24" t="n"/>
      <c r="L17" s="111" t="n"/>
    </row>
    <row r="18">
      <c r="A18" s="22" t="inlineStr">
        <is>
          <t>Cromwell</t>
        </is>
      </c>
      <c r="B18" s="239" t="n">
        <v>406.49</v>
      </c>
      <c r="C18" s="239" t="n">
        <v>26024.35</v>
      </c>
      <c r="D18" s="239" t="n">
        <v>11082.2</v>
      </c>
      <c r="E18" s="23" t="n">
        <v>2</v>
      </c>
      <c r="F18" s="23" t="n">
        <v>110</v>
      </c>
      <c r="G18" s="24" t="n"/>
      <c r="L18" s="111" t="n"/>
    </row>
    <row r="19">
      <c r="A19" s="22" t="inlineStr">
        <is>
          <t>Dunedin</t>
        </is>
      </c>
      <c r="B19" s="239" t="n">
        <v>450.87</v>
      </c>
      <c r="C19" s="239" t="n">
        <v>40081.06</v>
      </c>
      <c r="D19" s="239" t="n">
        <v>16889.99</v>
      </c>
      <c r="E19" s="23" t="n">
        <v>11</v>
      </c>
      <c r="F19" s="23" t="n">
        <v>199</v>
      </c>
      <c r="G19" s="25" t="n"/>
      <c r="L19" s="111" t="n"/>
    </row>
    <row r="20">
      <c r="A20" s="22" t="inlineStr">
        <is>
          <t>Invercargill</t>
        </is>
      </c>
      <c r="B20" s="239" t="n">
        <v>8497.57</v>
      </c>
      <c r="C20" s="239" t="n">
        <v>67850.22</v>
      </c>
      <c r="D20" s="239" t="n">
        <v>171412.95</v>
      </c>
      <c r="E20" s="23" t="n">
        <v>13</v>
      </c>
      <c r="F20" s="23" t="n">
        <v>166</v>
      </c>
      <c r="G20" s="25" t="n"/>
      <c r="L20" s="111" t="n"/>
    </row>
    <row r="21">
      <c r="A21" s="22" t="inlineStr">
        <is>
          <t>Timaru</t>
        </is>
      </c>
      <c r="B21" s="239" t="n">
        <v>2327.66</v>
      </c>
      <c r="C21" s="239" t="n">
        <v>40212.15</v>
      </c>
      <c r="D21" s="239" t="n">
        <v>43358.1</v>
      </c>
      <c r="E21" s="23" t="n">
        <v>12</v>
      </c>
      <c r="F21" s="23" t="n">
        <v>171</v>
      </c>
      <c r="L21" s="111" t="n"/>
    </row>
    <row r="22">
      <c r="A22" s="22" t="inlineStr">
        <is>
          <t>Taupo</t>
        </is>
      </c>
      <c r="B22" s="239" t="n">
        <v>1119.51</v>
      </c>
      <c r="C22" s="239" t="n">
        <v>14619.3</v>
      </c>
      <c r="D22" s="239" t="n">
        <v>2157.85</v>
      </c>
      <c r="E22" s="23" t="n">
        <v>8</v>
      </c>
      <c r="F22" s="23" t="n">
        <v>58</v>
      </c>
      <c r="G22" s="25" t="n"/>
      <c r="L22" s="111" t="n"/>
    </row>
    <row r="23">
      <c r="A23" s="22" t="inlineStr">
        <is>
          <t>Demo Yard</t>
        </is>
      </c>
      <c r="B23" s="239" t="n">
        <v>0</v>
      </c>
      <c r="C23" s="239" t="n">
        <v>0</v>
      </c>
      <c r="D23" s="239" t="n">
        <v>0</v>
      </c>
      <c r="E23" s="23" t="n">
        <v>0</v>
      </c>
      <c r="F23" s="23" t="n">
        <v>0</v>
      </c>
      <c r="L23" s="111" t="n"/>
      <c r="V23" s="46" t="n"/>
    </row>
    <row r="24" ht="15" customHeight="1" thickBot="1">
      <c r="A24" s="19" t="inlineStr">
        <is>
          <t>Total company daily intake</t>
        </is>
      </c>
      <c r="B24" s="240">
        <f>SUM(B4:B23)</f>
        <v/>
      </c>
      <c r="C24" s="240">
        <f>SUM(C4:C23)</f>
        <v/>
      </c>
      <c r="D24" s="240">
        <f>SUM(D4:D23)</f>
        <v/>
      </c>
      <c r="E24" s="26">
        <f>SUM(E4:E23)</f>
        <v/>
      </c>
      <c r="F24" s="26">
        <f>SUM(F4:F23)</f>
        <v/>
      </c>
    </row>
    <row r="25">
      <c r="B25" s="252" t="n"/>
      <c r="C25" s="252" t="n"/>
      <c r="D25" s="18" t="n"/>
      <c r="E25" s="18" t="n"/>
      <c r="F25" s="18" t="n"/>
    </row>
    <row r="26">
      <c r="A26" s="2" t="inlineStr">
        <is>
          <t xml:space="preserve">Projected Purchases </t>
        </is>
      </c>
      <c r="B26" s="254">
        <f>IF(AND(WEEKDAY(B1, 2)&lt;6, WEEKDAY(B1, 2)&lt;&gt;7), 210000, 70000)</f>
        <v/>
      </c>
      <c r="C26" s="254">
        <f>B30</f>
        <v/>
      </c>
      <c r="G26" s="29" t="inlineStr">
        <is>
          <t>Total Daily Transport Charges</t>
        </is>
      </c>
      <c r="H26" s="29" t="n"/>
      <c r="I26" s="29" t="n"/>
      <c r="J26" s="29" t="n"/>
      <c r="K26" s="29" t="n"/>
      <c r="L26" s="266" t="n">
        <v>956.76</v>
      </c>
    </row>
    <row r="27" ht="15" customHeight="1" thickBot="1">
      <c r="B27" s="255">
        <f>SUM(B24-B26)</f>
        <v/>
      </c>
      <c r="C27" s="255">
        <f>SUM(C24-C26)</f>
        <v/>
      </c>
      <c r="G27" s="29" t="inlineStr">
        <is>
          <t>Total Transport Charges MTD</t>
        </is>
      </c>
      <c r="H27" s="29" t="n"/>
      <c r="I27" s="29" t="n"/>
      <c r="J27" s="29" t="n"/>
      <c r="K27" s="29" t="n"/>
      <c r="L27" s="266" t="n">
        <v>23888.37</v>
      </c>
    </row>
    <row r="28" ht="15" customHeight="1" thickTop="1">
      <c r="B28" s="252" t="n"/>
      <c r="C28" s="252" t="n"/>
      <c r="D28" s="30" t="n"/>
      <c r="M28" s="199" t="n"/>
    </row>
    <row r="29">
      <c r="A29" s="3" t="inlineStr">
        <is>
          <t xml:space="preserve">Total Purchases MTD </t>
        </is>
      </c>
      <c r="B29" s="256" t="n">
        <v>2456582.82</v>
      </c>
      <c r="G29" s="9" t="inlineStr">
        <is>
          <t>Total Daily 1% Sorting Fee</t>
        </is>
      </c>
      <c r="H29" s="9" t="n"/>
      <c r="I29" s="9" t="n"/>
      <c r="J29" s="9" t="n"/>
      <c r="K29" s="9" t="n"/>
      <c r="L29" s="206" t="n"/>
    </row>
    <row r="30">
      <c r="A30" s="3" t="inlineStr">
        <is>
          <t xml:space="preserve">Projected Total Purchases MTD </t>
        </is>
      </c>
      <c r="B30" s="256">
        <f>Z5</f>
        <v/>
      </c>
      <c r="G30" s="9" t="inlineStr">
        <is>
          <t>Total 1% Sorting Fee MTD</t>
        </is>
      </c>
      <c r="H30" s="9" t="n"/>
      <c r="I30" s="9" t="n"/>
      <c r="J30" s="9" t="n"/>
      <c r="K30" s="9" t="n"/>
      <c r="L30" s="268" t="n">
        <v>203.82</v>
      </c>
    </row>
    <row r="31" ht="15" customHeight="1" thickBot="1">
      <c r="B31" s="255">
        <f>SUM(B29-B30)</f>
        <v/>
      </c>
      <c r="L31" s="199" t="n"/>
    </row>
    <row r="32" ht="15" customHeight="1" thickTop="1">
      <c r="B32" s="257" t="n"/>
      <c r="G32" s="34" t="inlineStr">
        <is>
          <t>Total Daily Bin Hire Charge</t>
        </is>
      </c>
      <c r="H32" s="34" t="n"/>
      <c r="I32" s="34" t="n"/>
      <c r="J32" s="34" t="n"/>
      <c r="K32" s="34" t="n"/>
      <c r="L32" s="221" t="inlineStr">
        <is>
          <t>-</t>
        </is>
      </c>
    </row>
    <row r="33">
      <c r="A33" s="36" t="inlineStr">
        <is>
          <t xml:space="preserve">Total Brokered Purchases MTD </t>
        </is>
      </c>
      <c r="B33" s="258" t="n">
        <v>80722.63</v>
      </c>
      <c r="G33" s="34" t="inlineStr">
        <is>
          <t>Total Bin Hire Charge MTD</t>
        </is>
      </c>
      <c r="H33" s="34" t="n"/>
      <c r="I33" s="34" t="n"/>
      <c r="J33" s="34" t="n"/>
      <c r="K33" s="34" t="n"/>
      <c r="L33" s="221" t="inlineStr">
        <is>
          <t>-</t>
        </is>
      </c>
    </row>
    <row r="34">
      <c r="A34" s="36" t="inlineStr">
        <is>
          <t xml:space="preserve">Projected Total Brokered Purchases MTD </t>
        </is>
      </c>
      <c r="B34" s="258">
        <f>Z7</f>
        <v/>
      </c>
      <c r="L34" s="199" t="n"/>
    </row>
    <row r="35" ht="15" customHeight="1" thickBot="1">
      <c r="B35" s="255">
        <f>SUM(B33-B34)</f>
        <v/>
      </c>
      <c r="G35" s="39" t="inlineStr">
        <is>
          <t>Total Daily Cash Delivery Fee</t>
        </is>
      </c>
      <c r="H35" s="39" t="n"/>
      <c r="I35" s="39" t="n"/>
      <c r="J35" s="39" t="n"/>
      <c r="K35" s="39" t="n"/>
      <c r="L35" s="222" t="n"/>
    </row>
    <row r="36" ht="15" customHeight="1" thickTop="1">
      <c r="B36" s="257" t="n"/>
      <c r="G36" s="39" t="inlineStr">
        <is>
          <t>Total Cash Delivery Fee MTD</t>
        </is>
      </c>
      <c r="H36" s="39" t="n"/>
      <c r="I36" s="39" t="n"/>
      <c r="J36" s="39" t="n"/>
      <c r="K36" s="39" t="n"/>
      <c r="L36" s="222" t="n"/>
    </row>
    <row r="37">
      <c r="A37" s="40" t="inlineStr">
        <is>
          <t xml:space="preserve">Combined Total Purchases MTD </t>
        </is>
      </c>
      <c r="B37" s="259">
        <f>SUM(B29,B33)</f>
        <v/>
      </c>
      <c r="L37" s="199" t="n"/>
    </row>
    <row r="38">
      <c r="A38" s="40" t="inlineStr">
        <is>
          <t xml:space="preserve">Combined Projected Total Purchases MTD </t>
        </is>
      </c>
      <c r="B38" s="259">
        <f>SUM(B30,B34)</f>
        <v/>
      </c>
      <c r="G38" s="43" t="inlineStr">
        <is>
          <t>Total Daily Cash Handling Fee</t>
        </is>
      </c>
      <c r="H38" s="43" t="n"/>
      <c r="I38" s="43" t="n"/>
      <c r="J38" s="43" t="n"/>
      <c r="K38" s="43" t="n"/>
      <c r="L38" s="271" t="n">
        <v>381.46</v>
      </c>
    </row>
    <row r="39" ht="15" customHeight="1" thickBot="1">
      <c r="B39" s="255">
        <f>B37-B38</f>
        <v/>
      </c>
      <c r="G39" s="43" t="inlineStr">
        <is>
          <t>Total Cash Handling Fee MTD</t>
        </is>
      </c>
      <c r="H39" s="43" t="n"/>
      <c r="I39" s="43" t="n"/>
      <c r="J39" s="43" t="n"/>
      <c r="K39" s="43" t="n"/>
      <c r="L39" s="271" t="n">
        <v>5338.1</v>
      </c>
    </row>
    <row r="40" ht="15" customHeight="1" thickTop="1">
      <c r="B40" s="252" t="n"/>
      <c r="L40" s="267" t="n"/>
    </row>
    <row r="41">
      <c r="A41" s="6" t="inlineStr">
        <is>
          <t xml:space="preserve">Total Suppliers MTD </t>
        </is>
      </c>
      <c r="B41" s="262" t="n">
        <v>7090</v>
      </c>
      <c r="G41" s="13" t="inlineStr">
        <is>
          <t>Total Daily FAF Charge</t>
        </is>
      </c>
      <c r="H41" s="13" t="n"/>
      <c r="I41" s="13" t="n"/>
      <c r="J41" s="13" t="n"/>
      <c r="K41" s="13" t="n"/>
      <c r="L41" s="272" t="n">
        <v>143.52</v>
      </c>
    </row>
    <row r="42">
      <c r="B42" s="252" t="n"/>
      <c r="G42" s="13" t="inlineStr">
        <is>
          <t>Total FAF Charge MTD</t>
        </is>
      </c>
      <c r="H42" s="13" t="n"/>
      <c r="I42" s="13" t="n"/>
      <c r="J42" s="13" t="n"/>
      <c r="K42" s="13" t="n"/>
      <c r="L42" s="272" t="n">
        <v>3583.25</v>
      </c>
    </row>
    <row r="43">
      <c r="A43" s="7" t="inlineStr">
        <is>
          <t xml:space="preserve">Total Sales MTD </t>
        </is>
      </c>
      <c r="B43" s="263" t="n">
        <v>2533722.04</v>
      </c>
      <c r="O43" s="199" t="n"/>
    </row>
    <row r="44">
      <c r="B44" s="252" t="n"/>
      <c r="C44" s="252" t="n"/>
      <c r="D44" s="18" t="n"/>
      <c r="F44" s="18" t="n"/>
    </row>
  </sheetData>
  <pageMargins left="0.7" right="0.7" top="0.75" bottom="0.75" header="0.3" footer="0.3"/>
  <drawing r:id="rId1"/>
</worksheet>
</file>

<file path=xl/worksheets/sheet75.xml><?xml version="1.0" encoding="utf-8"?>
<worksheet xmlns:r="http://schemas.openxmlformats.org/officeDocument/2006/relationships" xmlns="http://schemas.openxmlformats.org/spreadsheetml/2006/main">
  <sheetPr codeName="Sheet75">
    <outlinePr summaryBelow="1" summaryRight="1"/>
    <pageSetUpPr/>
  </sheetPr>
  <dimension ref="A1:T45"/>
  <sheetViews>
    <sheetView zoomScale="80" zoomScaleNormal="80" workbookViewId="0">
      <selection activeCell="C42" sqref="C42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45342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13</v>
      </c>
      <c r="T3" s="199">
        <f>S3*210000</f>
        <v/>
      </c>
    </row>
    <row r="4">
      <c r="A4" s="22" t="inlineStr">
        <is>
          <t>Takanini</t>
        </is>
      </c>
      <c r="B4" s="275" t="n">
        <v>66353.2</v>
      </c>
      <c r="C4" s="275" t="n">
        <v>49</v>
      </c>
      <c r="J4" s="199" t="n"/>
      <c r="R4" t="inlineStr">
        <is>
          <t>saturdays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75" t="n">
        <v>13529.65</v>
      </c>
      <c r="C5" s="275" t="n">
        <v>30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5503.43</v>
      </c>
      <c r="C6" s="275" t="n">
        <v>43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2836.78</v>
      </c>
      <c r="C7" s="275" t="n">
        <v>23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8359.719999999999</v>
      </c>
      <c r="C8" s="275" t="n">
        <v>28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4347.18</v>
      </c>
      <c r="C9" s="275" t="n">
        <v>44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2423.48</v>
      </c>
      <c r="C10" s="275" t="n">
        <v>20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6513.35</v>
      </c>
      <c r="C11" s="275" t="n">
        <v>40</v>
      </c>
      <c r="J11" s="199" t="n"/>
    </row>
    <row r="12">
      <c r="A12" s="22" t="inlineStr">
        <is>
          <t>Christchurch</t>
        </is>
      </c>
      <c r="B12" s="275" t="n">
        <v>11010.03</v>
      </c>
      <c r="C12" s="275" t="n">
        <v>16</v>
      </c>
      <c r="J12" s="199" t="n"/>
    </row>
    <row r="13">
      <c r="A13" s="22" t="inlineStr">
        <is>
          <t>Kaiapoi</t>
        </is>
      </c>
      <c r="B13" s="275" t="n">
        <v>1168.2</v>
      </c>
      <c r="C13" s="275" t="n">
        <v>17</v>
      </c>
      <c r="J13" s="199" t="n"/>
    </row>
    <row r="14">
      <c r="A14" s="22" t="inlineStr">
        <is>
          <t>Wellington</t>
        </is>
      </c>
      <c r="B14" s="275" t="n">
        <v>4541.86</v>
      </c>
      <c r="C14" s="275" t="n">
        <v>15</v>
      </c>
      <c r="J14" s="199" t="n"/>
    </row>
    <row r="15">
      <c r="A15" s="22" t="inlineStr">
        <is>
          <t>Levin</t>
        </is>
      </c>
      <c r="B15" s="275" t="n">
        <v>1007.72</v>
      </c>
      <c r="C15" s="275" t="n">
        <v>14</v>
      </c>
      <c r="J15" s="199" t="n"/>
    </row>
    <row r="16">
      <c r="A16" s="22" t="inlineStr">
        <is>
          <t>Northshore</t>
        </is>
      </c>
      <c r="B16" s="275" t="n">
        <v>12114.78</v>
      </c>
      <c r="C16" s="275" t="n">
        <v>56</v>
      </c>
      <c r="D16" s="24" t="n"/>
      <c r="J16" s="199" t="n"/>
    </row>
    <row r="17">
      <c r="A17" s="22" t="inlineStr">
        <is>
          <t>Blenheim</t>
        </is>
      </c>
      <c r="B17" s="275" t="n">
        <v>3158.68</v>
      </c>
      <c r="C17" s="275" t="n">
        <v>24</v>
      </c>
      <c r="D17" s="24" t="n"/>
      <c r="J17" s="199" t="n"/>
    </row>
    <row r="18">
      <c r="A18" s="22" t="inlineStr">
        <is>
          <t>Cromwell</t>
        </is>
      </c>
      <c r="B18" s="275" t="n">
        <v>3504.5</v>
      </c>
      <c r="C18" s="275" t="n">
        <v>13</v>
      </c>
      <c r="D18" s="24" t="n"/>
      <c r="J18" s="199" t="n"/>
    </row>
    <row r="19">
      <c r="A19" s="22" t="inlineStr">
        <is>
          <t>Dunedin</t>
        </is>
      </c>
      <c r="B19" s="275" t="n">
        <v>3095.64</v>
      </c>
      <c r="C19" s="275" t="n">
        <v>16</v>
      </c>
      <c r="D19" s="25" t="n"/>
      <c r="J19" s="199" t="n"/>
    </row>
    <row r="20">
      <c r="A20" s="22" t="inlineStr">
        <is>
          <t>Invercargill</t>
        </is>
      </c>
      <c r="B20" s="275" t="n">
        <v>7709.68</v>
      </c>
      <c r="C20" s="275" t="n">
        <v>19</v>
      </c>
      <c r="D20" s="25" t="n"/>
      <c r="J20" s="199" t="n"/>
    </row>
    <row r="21">
      <c r="A21" s="22" t="inlineStr">
        <is>
          <t>Timaru</t>
        </is>
      </c>
      <c r="B21" s="275" t="n">
        <v>1672.81</v>
      </c>
      <c r="C21" s="275" t="n">
        <v>18</v>
      </c>
      <c r="J21" s="199" t="n"/>
    </row>
    <row r="22">
      <c r="A22" s="22" t="inlineStr">
        <is>
          <t>Taupo</t>
        </is>
      </c>
      <c r="B22" s="275" t="n">
        <v>150.42</v>
      </c>
      <c r="C22" s="275" t="n">
        <v>2</v>
      </c>
      <c r="D22" s="25" t="n"/>
      <c r="J22" s="199" t="n"/>
    </row>
    <row r="23">
      <c r="A23" s="22" t="inlineStr">
        <is>
          <t>Demo Yard</t>
        </is>
      </c>
      <c r="B23" s="279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3386.27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27274.64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2642226.13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203.82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82822.50999999999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315.26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5653.36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507.93</v>
      </c>
    </row>
    <row r="42">
      <c r="A42" s="6" t="inlineStr">
        <is>
          <t xml:space="preserve">Total Suppliers MTD </t>
        </is>
      </c>
      <c r="B42" s="236" t="n"/>
      <c r="C42" s="113" t="n">
        <v>7573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4091.18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3219204.16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pageSetup orientation="portrait" paperSize="9" horizontalDpi="4294967293" verticalDpi="0"/>
  <drawing r:id="rId1"/>
</worksheet>
</file>

<file path=xl/worksheets/sheet76.xml><?xml version="1.0" encoding="utf-8"?>
<worksheet xmlns:r="http://schemas.openxmlformats.org/officeDocument/2006/relationships" xmlns="http://schemas.openxmlformats.org/spreadsheetml/2006/main">
  <sheetPr codeName="Sheet76">
    <outlinePr summaryBelow="1" summaryRight="1"/>
    <pageSetUpPr/>
  </sheetPr>
  <dimension ref="A1:T45"/>
  <sheetViews>
    <sheetView zoomScale="80" zoomScaleNormal="80" workbookViewId="0">
      <selection activeCell="T4" sqref="T4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45343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14</v>
      </c>
      <c r="T3" s="199">
        <f>S3*210000</f>
        <v/>
      </c>
    </row>
    <row r="4">
      <c r="A4" s="22" t="inlineStr">
        <is>
          <t>Takanini</t>
        </is>
      </c>
      <c r="B4" s="275" t="n">
        <v>34916.55</v>
      </c>
      <c r="C4" s="79" t="n">
        <v>52</v>
      </c>
      <c r="J4" s="199" t="n"/>
      <c r="R4" t="inlineStr">
        <is>
          <t>saturdays</t>
        </is>
      </c>
      <c r="S4" s="199" t="n">
        <v>3</v>
      </c>
      <c r="T4" s="199">
        <f>S4*70000</f>
        <v/>
      </c>
    </row>
    <row r="5">
      <c r="A5" s="22" t="inlineStr">
        <is>
          <t>Kamo</t>
        </is>
      </c>
      <c r="B5" s="275" t="n">
        <v>1706.49</v>
      </c>
      <c r="C5" s="79" t="n">
        <v>24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4507.37</v>
      </c>
      <c r="C6" s="79" t="n">
        <v>44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10365</v>
      </c>
      <c r="C7" s="79" t="n">
        <v>35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8680.93</v>
      </c>
      <c r="C8" s="79" t="n">
        <v>9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3844.73</v>
      </c>
      <c r="C9" s="79" t="n">
        <v>45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4186.74</v>
      </c>
      <c r="C10" s="79" t="n">
        <v>27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8290.35</v>
      </c>
      <c r="C11" s="79" t="n">
        <v>41</v>
      </c>
      <c r="J11" s="199" t="n"/>
    </row>
    <row r="12">
      <c r="A12" s="22" t="inlineStr">
        <is>
          <t>Christchurch</t>
        </is>
      </c>
      <c r="B12" s="275" t="n">
        <v>8375.66</v>
      </c>
      <c r="C12" s="79" t="n">
        <v>27</v>
      </c>
      <c r="J12" s="199" t="n"/>
    </row>
    <row r="13">
      <c r="A13" s="22" t="inlineStr">
        <is>
          <t>Kaiapoi</t>
        </is>
      </c>
      <c r="B13" s="275" t="n">
        <v>1815.24</v>
      </c>
      <c r="C13" s="79" t="n">
        <v>15</v>
      </c>
      <c r="J13" s="199" t="n"/>
    </row>
    <row r="14">
      <c r="A14" s="22" t="inlineStr">
        <is>
          <t>Wellington</t>
        </is>
      </c>
      <c r="B14" s="275" t="n">
        <v>39034.36</v>
      </c>
      <c r="C14" s="79" t="n">
        <v>22</v>
      </c>
      <c r="J14" s="199" t="n"/>
    </row>
    <row r="15">
      <c r="A15" s="22" t="inlineStr">
        <is>
          <t>Levin</t>
        </is>
      </c>
      <c r="B15" s="275" t="n">
        <v>3261.24</v>
      </c>
      <c r="C15" s="79" t="n">
        <v>25</v>
      </c>
      <c r="J15" s="199" t="n"/>
    </row>
    <row r="16">
      <c r="A16" s="22" t="inlineStr">
        <is>
          <t>Northshore</t>
        </is>
      </c>
      <c r="B16" s="275" t="n">
        <v>14467.15</v>
      </c>
      <c r="C16" s="79" t="n">
        <v>67</v>
      </c>
      <c r="D16" s="24" t="n"/>
      <c r="J16" s="199" t="n"/>
    </row>
    <row r="17">
      <c r="A17" s="22" t="inlineStr">
        <is>
          <t>Blenheim</t>
        </is>
      </c>
      <c r="B17" s="275" t="n">
        <v>4293.8</v>
      </c>
      <c r="C17" s="79" t="n">
        <v>22</v>
      </c>
      <c r="D17" s="24" t="n"/>
      <c r="J17" s="199" t="n"/>
    </row>
    <row r="18">
      <c r="A18" s="22" t="inlineStr">
        <is>
          <t>Cromwell</t>
        </is>
      </c>
      <c r="B18" s="275" t="n">
        <v>2126.94</v>
      </c>
      <c r="C18" s="79" t="n">
        <v>14</v>
      </c>
      <c r="D18" s="24" t="n"/>
      <c r="J18" s="199" t="n"/>
    </row>
    <row r="19">
      <c r="A19" s="22" t="inlineStr">
        <is>
          <t>Dunedin</t>
        </is>
      </c>
      <c r="B19" s="275" t="n">
        <v>5370.74</v>
      </c>
      <c r="C19" s="79" t="n">
        <v>14</v>
      </c>
      <c r="D19" s="25" t="n"/>
      <c r="J19" s="199" t="n"/>
    </row>
    <row r="20">
      <c r="A20" s="22" t="inlineStr">
        <is>
          <t>Invercargill</t>
        </is>
      </c>
      <c r="B20" s="275" t="n">
        <v>1982.61</v>
      </c>
      <c r="C20" s="79" t="n">
        <v>8</v>
      </c>
      <c r="D20" s="25" t="n"/>
      <c r="J20" s="199" t="n"/>
    </row>
    <row r="21">
      <c r="A21" s="22" t="inlineStr">
        <is>
          <t>Timaru</t>
        </is>
      </c>
      <c r="B21" s="275" t="n">
        <v>3195.88</v>
      </c>
      <c r="C21" s="79" t="n">
        <v>13</v>
      </c>
      <c r="J21" s="199" t="n"/>
    </row>
    <row r="22">
      <c r="A22" s="22" t="inlineStr">
        <is>
          <t>Taupo</t>
        </is>
      </c>
      <c r="B22" s="275" t="n">
        <v>977</v>
      </c>
      <c r="C22" s="79" t="n">
        <v>3</v>
      </c>
      <c r="D22" s="25" t="n"/>
      <c r="J22" s="199" t="n"/>
    </row>
    <row r="23">
      <c r="A23" s="22" t="inlineStr">
        <is>
          <t>Demo Yard</t>
        </is>
      </c>
      <c r="B23" s="275" t="n">
        <v>322.43</v>
      </c>
      <c r="C23" s="79" t="n">
        <v>1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1453.48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28703.12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2814691.59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203.82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83804.7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361.98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6015.34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218.02</v>
      </c>
    </row>
    <row r="42">
      <c r="A42" s="6" t="inlineStr">
        <is>
          <t xml:space="preserve">Total Suppliers MTD </t>
        </is>
      </c>
      <c r="B42" s="236" t="n"/>
      <c r="C42" s="113" t="n">
        <v>8078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4305.45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3607718.8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pageSetup orientation="portrait" paperSize="9" horizontalDpi="4294967293" verticalDpi="0"/>
  <drawing r:id="rId1"/>
</worksheet>
</file>

<file path=xl/worksheets/sheet77.xml><?xml version="1.0" encoding="utf-8"?>
<worksheet xmlns:r="http://schemas.openxmlformats.org/officeDocument/2006/relationships" xmlns="http://schemas.openxmlformats.org/spreadsheetml/2006/main">
  <sheetPr codeName="Sheet77">
    <outlinePr summaryBelow="1" summaryRight="1"/>
    <pageSetUpPr/>
  </sheetPr>
  <dimension ref="A1:AF44"/>
  <sheetViews>
    <sheetView topLeftCell="A7" zoomScale="70" zoomScaleNormal="70" workbookViewId="0">
      <selection activeCell="L26" sqref="L26"/>
    </sheetView>
  </sheetViews>
  <sheetFormatPr baseColWidth="8" defaultRowHeight="14.5"/>
  <cols>
    <col width="39" customWidth="1" min="1" max="1"/>
    <col width="34.54296875" customWidth="1" style="250" min="2" max="2"/>
    <col width="22" customWidth="1" style="250" min="3" max="3"/>
    <col width="18.6328125" customWidth="1" min="4" max="4"/>
    <col width="26.54296875" customWidth="1" min="5" max="5"/>
    <col width="25.90625" customWidth="1" min="6" max="6"/>
    <col width="14.453125" customWidth="1" min="12" max="12"/>
    <col width="14.36328125" customWidth="1" style="199" min="16" max="16"/>
    <col width="20.36328125" customWidth="1" min="26" max="26"/>
    <col width="14.54296875" customWidth="1" min="28" max="28"/>
  </cols>
  <sheetData>
    <row r="1">
      <c r="A1" s="16" t="inlineStr">
        <is>
          <t xml:space="preserve">Total Company Daily Intake </t>
        </is>
      </c>
      <c r="B1" s="251" t="inlineStr">
        <is>
          <t>26-Feb-2024</t>
        </is>
      </c>
      <c r="C1" s="252" t="n"/>
      <c r="D1" s="18" t="n"/>
      <c r="E1" s="18" t="n"/>
      <c r="F1" s="18" t="n"/>
    </row>
    <row r="2">
      <c r="B2" s="252" t="n"/>
      <c r="C2" s="252" t="n"/>
      <c r="D2" s="18" t="n"/>
      <c r="E2" s="18" t="n"/>
      <c r="F2" s="18" t="n"/>
    </row>
    <row r="3">
      <c r="A3" s="19" t="inlineStr">
        <is>
          <t>Branch</t>
        </is>
      </c>
      <c r="B3" s="253" t="inlineStr">
        <is>
          <t>Daily purchases incl. GST</t>
        </is>
      </c>
      <c r="C3" s="253" t="inlineStr">
        <is>
          <t>MTD Purchase</t>
        </is>
      </c>
      <c r="D3" s="20" t="inlineStr">
        <is>
          <t xml:space="preserve">MTD Sales </t>
        </is>
      </c>
      <c r="E3" s="20" t="inlineStr">
        <is>
          <t>Daily no. of Customers</t>
        </is>
      </c>
      <c r="F3" s="20" t="inlineStr">
        <is>
          <t>MTD no. of Customers</t>
        </is>
      </c>
      <c r="G3" s="21" t="n"/>
      <c r="X3" t="inlineStr">
        <is>
          <t>days</t>
        </is>
      </c>
      <c r="Y3" s="199" t="n">
        <v>17</v>
      </c>
      <c r="Z3" s="199">
        <f>Y3*210000</f>
        <v/>
      </c>
    </row>
    <row r="4">
      <c r="A4" s="22" t="inlineStr">
        <is>
          <t>Takanini</t>
        </is>
      </c>
      <c r="B4" s="239" t="n">
        <v>61803.8</v>
      </c>
      <c r="C4" s="239" t="n">
        <v>1344567.35</v>
      </c>
      <c r="D4" s="239" t="n">
        <v>2654094.840000001</v>
      </c>
      <c r="E4" s="23" t="n">
        <v>51</v>
      </c>
      <c r="F4" s="23" t="n">
        <v>1059</v>
      </c>
      <c r="L4" s="111" t="n"/>
      <c r="X4" t="inlineStr">
        <is>
          <t>staturday</t>
        </is>
      </c>
      <c r="Y4" s="199" t="n">
        <v>4</v>
      </c>
      <c r="Z4" s="199">
        <f>Y4*70000</f>
        <v/>
      </c>
    </row>
    <row r="5">
      <c r="A5" s="22" t="inlineStr">
        <is>
          <t>Kamo</t>
        </is>
      </c>
      <c r="B5" s="239" t="n">
        <v>5438.92</v>
      </c>
      <c r="C5" s="239" t="n">
        <v>189106.8</v>
      </c>
      <c r="D5" s="239" t="n">
        <v>70220.48</v>
      </c>
      <c r="E5" s="23" t="n">
        <v>35</v>
      </c>
      <c r="F5" s="23" t="n">
        <v>786</v>
      </c>
      <c r="L5" s="111" t="n"/>
      <c r="Y5" s="199" t="n"/>
      <c r="Z5" s="217">
        <f>SUM(Z3:Z4)</f>
        <v/>
      </c>
    </row>
    <row r="6">
      <c r="A6" s="22" t="inlineStr">
        <is>
          <t>Whangarei</t>
        </is>
      </c>
      <c r="B6" s="239" t="n">
        <v>4774.35</v>
      </c>
      <c r="C6" s="239" t="n">
        <v>115003.21</v>
      </c>
      <c r="D6" s="239" t="n">
        <v>44108.79000000001</v>
      </c>
      <c r="E6" s="23" t="n">
        <v>35</v>
      </c>
      <c r="F6" s="23" t="n">
        <v>815</v>
      </c>
      <c r="L6" s="111" t="n"/>
      <c r="Y6" s="199" t="n"/>
      <c r="Z6" s="217" t="n"/>
    </row>
    <row r="7">
      <c r="A7" s="22" t="inlineStr">
        <is>
          <t>West Auckland</t>
        </is>
      </c>
      <c r="B7" s="239" t="n">
        <v>4808.26</v>
      </c>
      <c r="C7" s="239" t="n">
        <v>126148.73</v>
      </c>
      <c r="D7" s="239" t="n">
        <v>137957.93</v>
      </c>
      <c r="E7" s="23" t="n">
        <v>16</v>
      </c>
      <c r="F7" s="23" t="n">
        <v>566</v>
      </c>
      <c r="L7" s="111" t="n"/>
      <c r="X7" t="inlineStr">
        <is>
          <t xml:space="preserve">total brokered days </t>
        </is>
      </c>
      <c r="Y7" s="199">
        <f>Y3</f>
        <v/>
      </c>
      <c r="Z7" s="199">
        <f>Y7*35000</f>
        <v/>
      </c>
    </row>
    <row r="8">
      <c r="A8" s="22" t="inlineStr">
        <is>
          <t>Penrose</t>
        </is>
      </c>
      <c r="B8" s="239" t="n">
        <v>5244.07</v>
      </c>
      <c r="C8" s="239" t="n">
        <v>265739.2</v>
      </c>
      <c r="D8" s="239" t="n">
        <v>86201.81</v>
      </c>
      <c r="E8" s="23" t="n">
        <v>18</v>
      </c>
      <c r="F8" s="23" t="n">
        <v>383</v>
      </c>
      <c r="L8" s="111" t="n"/>
      <c r="Y8" s="199" t="n"/>
      <c r="Z8" s="199" t="n"/>
    </row>
    <row r="9">
      <c r="A9" s="22" t="inlineStr">
        <is>
          <t>East Tamaki</t>
        </is>
      </c>
      <c r="B9" s="239" t="n">
        <v>2210.14</v>
      </c>
      <c r="C9" s="239" t="n">
        <v>76977.52</v>
      </c>
      <c r="D9" s="239" t="n">
        <v>13711.14</v>
      </c>
      <c r="E9" s="23" t="n">
        <v>27</v>
      </c>
      <c r="F9" s="23" t="n">
        <v>786</v>
      </c>
      <c r="L9" s="111" t="n"/>
      <c r="Y9" s="199" t="n"/>
      <c r="Z9" s="199" t="n"/>
    </row>
    <row r="10">
      <c r="A10" s="22" t="inlineStr">
        <is>
          <t>Otahuhu</t>
        </is>
      </c>
      <c r="B10" s="239" t="n">
        <v>1486.14</v>
      </c>
      <c r="C10" s="239" t="n">
        <v>77236.85000000001</v>
      </c>
      <c r="D10" s="239" t="n">
        <v>39784.07999999999</v>
      </c>
      <c r="E10" s="23" t="n">
        <v>15</v>
      </c>
      <c r="F10" s="23" t="n">
        <v>668</v>
      </c>
      <c r="L10" s="111" t="n"/>
      <c r="Y10" s="214" t="inlineStr">
        <is>
          <t>For Saturday's always use $70000 as Daily Projected Purchases and rest of the week $210000</t>
        </is>
      </c>
      <c r="Z10" s="214" t="n"/>
      <c r="AA10" s="6" t="n"/>
      <c r="AB10" s="6" t="n"/>
      <c r="AC10" s="6" t="n"/>
      <c r="AD10" s="6" t="n"/>
      <c r="AE10" s="6" t="n"/>
      <c r="AF10" s="6" t="n"/>
    </row>
    <row r="11">
      <c r="A11" s="22" t="inlineStr">
        <is>
          <t>Hamilton</t>
        </is>
      </c>
      <c r="B11" s="239" t="n">
        <v>7408.48</v>
      </c>
      <c r="C11" s="239" t="n">
        <v>179867.1</v>
      </c>
      <c r="D11" s="239" t="n">
        <v>27325.50999999999</v>
      </c>
      <c r="E11" s="23" t="n">
        <v>57</v>
      </c>
      <c r="F11" s="23" t="n">
        <v>818</v>
      </c>
      <c r="L11" s="111" t="n"/>
    </row>
    <row r="12">
      <c r="A12" s="22" t="inlineStr">
        <is>
          <t>Christchurch</t>
        </is>
      </c>
      <c r="B12" s="239" t="n">
        <v>5074.03</v>
      </c>
      <c r="C12" s="239" t="n">
        <v>335103.73</v>
      </c>
      <c r="D12" s="239" t="n">
        <v>467320.27</v>
      </c>
      <c r="E12" s="23" t="n">
        <v>27</v>
      </c>
      <c r="F12" s="23" t="n">
        <v>323</v>
      </c>
      <c r="L12" s="111" t="n"/>
    </row>
    <row r="13">
      <c r="A13" s="22" t="inlineStr">
        <is>
          <t>Kaiapoi</t>
        </is>
      </c>
      <c r="B13" s="239" t="n">
        <v>2089.46</v>
      </c>
      <c r="C13" s="239" t="n">
        <v>28281.82</v>
      </c>
      <c r="D13" s="239" t="n">
        <v>24712.44</v>
      </c>
      <c r="E13" s="23" t="n">
        <v>23</v>
      </c>
      <c r="F13" s="23" t="n">
        <v>298</v>
      </c>
      <c r="L13" s="111" t="n"/>
    </row>
    <row r="14">
      <c r="A14" s="22" t="inlineStr">
        <is>
          <t>Wellington</t>
        </is>
      </c>
      <c r="B14" s="239" t="n">
        <v>6909.18</v>
      </c>
      <c r="C14" s="239" t="n">
        <v>209599.74</v>
      </c>
      <c r="D14" s="239" t="n">
        <v>79551.38</v>
      </c>
      <c r="E14" s="23" t="n">
        <v>26</v>
      </c>
      <c r="F14" s="23" t="n">
        <v>519</v>
      </c>
      <c r="L14" s="111" t="n"/>
    </row>
    <row r="15">
      <c r="A15" s="22" t="inlineStr">
        <is>
          <t>Levin</t>
        </is>
      </c>
      <c r="B15" s="239" t="n">
        <v>1315.51</v>
      </c>
      <c r="C15" s="239" t="n">
        <v>49688.66</v>
      </c>
      <c r="D15" s="239" t="n">
        <v>24617.7</v>
      </c>
      <c r="E15" s="23" t="n">
        <v>16</v>
      </c>
      <c r="F15" s="23" t="n">
        <v>404</v>
      </c>
      <c r="L15" s="111" t="n"/>
    </row>
    <row r="16">
      <c r="A16" s="22" t="inlineStr">
        <is>
          <t>North Shore</t>
        </is>
      </c>
      <c r="B16" s="239" t="n">
        <v>10536.42</v>
      </c>
      <c r="C16" s="239" t="n">
        <v>235771.2</v>
      </c>
      <c r="D16" s="239" t="n">
        <v>69530.09</v>
      </c>
      <c r="E16" s="23" t="n">
        <v>44</v>
      </c>
      <c r="F16" s="23" t="n">
        <v>1190</v>
      </c>
      <c r="G16" s="24" t="n"/>
      <c r="L16" s="112" t="n"/>
    </row>
    <row r="17">
      <c r="A17" s="22" t="inlineStr">
        <is>
          <t>Blenheim</t>
        </is>
      </c>
      <c r="B17" s="239" t="n">
        <v>1564.07</v>
      </c>
      <c r="C17" s="239" t="n">
        <v>29089.32</v>
      </c>
      <c r="D17" s="239" t="n">
        <v>10517.04</v>
      </c>
      <c r="E17" s="23" t="n">
        <v>17</v>
      </c>
      <c r="F17" s="23" t="n">
        <v>249</v>
      </c>
      <c r="G17" s="24" t="n"/>
      <c r="L17" s="111" t="n"/>
    </row>
    <row r="18">
      <c r="A18" s="22" t="inlineStr">
        <is>
          <t>Cromwell</t>
        </is>
      </c>
      <c r="B18" s="239" t="n">
        <v>145.65</v>
      </c>
      <c r="C18" s="239" t="n">
        <v>35160.89</v>
      </c>
      <c r="D18" s="239" t="n">
        <v>13539.4</v>
      </c>
      <c r="E18" s="23" t="n">
        <v>3</v>
      </c>
      <c r="F18" s="23" t="n">
        <v>152</v>
      </c>
      <c r="G18" s="24" t="n"/>
      <c r="L18" s="111" t="n"/>
    </row>
    <row r="19">
      <c r="A19" s="22" t="inlineStr">
        <is>
          <t>Dunedin</t>
        </is>
      </c>
      <c r="B19" s="239" t="n">
        <v>267.44</v>
      </c>
      <c r="C19" s="239" t="n">
        <v>56855.62</v>
      </c>
      <c r="D19" s="239" t="n">
        <v>27569.19000000001</v>
      </c>
      <c r="E19" s="23" t="n">
        <v>5</v>
      </c>
      <c r="F19" s="23" t="n">
        <v>271</v>
      </c>
      <c r="G19" s="25" t="n"/>
      <c r="L19" s="111" t="n"/>
    </row>
    <row r="20">
      <c r="A20" s="22" t="inlineStr">
        <is>
          <t>Invercargill</t>
        </is>
      </c>
      <c r="B20" s="239" t="n">
        <v>1385.65</v>
      </c>
      <c r="C20" s="239" t="n">
        <v>245600.37</v>
      </c>
      <c r="D20" s="239" t="n">
        <v>246777.59</v>
      </c>
      <c r="E20" s="23" t="n">
        <v>15</v>
      </c>
      <c r="F20" s="23" t="n">
        <v>244</v>
      </c>
      <c r="G20" s="25" t="n"/>
      <c r="L20" s="111" t="n"/>
    </row>
    <row r="21">
      <c r="A21" s="22" t="inlineStr">
        <is>
          <t>Timaru</t>
        </is>
      </c>
      <c r="B21" s="239" t="n">
        <v>824.91</v>
      </c>
      <c r="C21" s="239" t="n">
        <v>53145.86</v>
      </c>
      <c r="D21" s="239" t="n">
        <v>129735.05</v>
      </c>
      <c r="E21" s="23" t="n">
        <v>12</v>
      </c>
      <c r="F21" s="23" t="n">
        <v>230</v>
      </c>
      <c r="L21" s="111" t="n"/>
    </row>
    <row r="22">
      <c r="A22" s="22" t="inlineStr">
        <is>
          <t>Taupo</t>
        </is>
      </c>
      <c r="B22" s="239" t="n">
        <v>0</v>
      </c>
      <c r="C22" s="239" t="n">
        <v>15746.72</v>
      </c>
      <c r="D22" s="239" t="n">
        <v>2157.85</v>
      </c>
      <c r="E22" s="23" t="n">
        <v>0</v>
      </c>
      <c r="F22" s="23" t="n">
        <v>63</v>
      </c>
      <c r="G22" s="25" t="n"/>
      <c r="L22" s="111" t="n"/>
    </row>
    <row r="23">
      <c r="A23" s="22" t="inlineStr">
        <is>
          <t>Demo Yard</t>
        </is>
      </c>
      <c r="B23" s="239" t="n">
        <v>0</v>
      </c>
      <c r="C23" s="239" t="n">
        <v>322.43</v>
      </c>
      <c r="D23" s="239" t="n">
        <v>0</v>
      </c>
      <c r="E23" s="23" t="n">
        <v>0</v>
      </c>
      <c r="F23" s="23" t="n">
        <v>1</v>
      </c>
      <c r="L23" s="111" t="n"/>
      <c r="V23" s="46" t="n"/>
    </row>
    <row r="24" ht="15" customHeight="1" thickBot="1">
      <c r="A24" s="19" t="inlineStr">
        <is>
          <t>Total company daily intake</t>
        </is>
      </c>
      <c r="B24" s="240">
        <f>SUM(B4:B23)</f>
        <v/>
      </c>
      <c r="C24" s="240">
        <f>SUM(C4:C23)</f>
        <v/>
      </c>
      <c r="D24" s="240">
        <f>SUM(D4:D23)</f>
        <v/>
      </c>
      <c r="E24" s="26">
        <f>SUM(E4:E23)</f>
        <v/>
      </c>
      <c r="F24" s="26">
        <f>SUM(F4:F23)</f>
        <v/>
      </c>
    </row>
    <row r="25">
      <c r="B25" s="252" t="n"/>
      <c r="C25" s="252" t="n"/>
      <c r="D25" s="18" t="n"/>
      <c r="E25" s="18" t="n"/>
      <c r="F25" s="18" t="n"/>
    </row>
    <row r="26">
      <c r="A26" s="2" t="inlineStr">
        <is>
          <t xml:space="preserve">Projected Purchases </t>
        </is>
      </c>
      <c r="B26" s="254">
        <f>IF(AND(WEEKDAY(B1, 2)&lt;6, WEEKDAY(B1, 2)&lt;&gt;7), 210000, 70000)</f>
        <v/>
      </c>
      <c r="C26" s="254">
        <f>B30</f>
        <v/>
      </c>
      <c r="G26" s="29" t="inlineStr">
        <is>
          <t>Total Daily Transport Charges</t>
        </is>
      </c>
      <c r="H26" s="29" t="n"/>
      <c r="I26" s="29" t="n"/>
      <c r="J26" s="29" t="n"/>
      <c r="K26" s="29" t="n"/>
      <c r="L26" s="266" t="n">
        <v>1394.85</v>
      </c>
    </row>
    <row r="27" ht="15" customHeight="1" thickBot="1">
      <c r="B27" s="255">
        <f>SUM(B24-B26)</f>
        <v/>
      </c>
      <c r="C27" s="255">
        <f>SUM(C24-C26)</f>
        <v/>
      </c>
      <c r="G27" s="29" t="inlineStr">
        <is>
          <t>Total Transport Charges MTD</t>
        </is>
      </c>
      <c r="H27" s="29" t="n"/>
      <c r="I27" s="29" t="n"/>
      <c r="J27" s="29" t="n"/>
      <c r="K27" s="29" t="n"/>
      <c r="L27" s="266" t="n">
        <v>34446.94</v>
      </c>
    </row>
    <row r="28" ht="15" customHeight="1" thickTop="1">
      <c r="B28" s="252" t="n"/>
      <c r="C28" s="252" t="n"/>
      <c r="D28" s="30" t="n"/>
      <c r="M28" s="199" t="n"/>
    </row>
    <row r="29">
      <c r="A29" s="3" t="inlineStr">
        <is>
          <t xml:space="preserve">Total Purchases MTD </t>
        </is>
      </c>
      <c r="B29" s="256" t="n">
        <v>3389175.14</v>
      </c>
      <c r="G29" s="9" t="inlineStr">
        <is>
          <t>Total Daily 1% Sorting Fee</t>
        </is>
      </c>
      <c r="H29" s="9" t="n"/>
      <c r="I29" s="9" t="n"/>
      <c r="J29" s="9" t="n"/>
      <c r="K29" s="9" t="n"/>
      <c r="L29" s="206" t="n"/>
    </row>
    <row r="30">
      <c r="A30" s="3" t="inlineStr">
        <is>
          <t xml:space="preserve">Projected Total Purchases MTD </t>
        </is>
      </c>
      <c r="B30" s="256">
        <f>Z5</f>
        <v/>
      </c>
      <c r="G30" s="9" t="inlineStr">
        <is>
          <t>Total 1% Sorting Fee MTD</t>
        </is>
      </c>
      <c r="H30" s="9" t="n"/>
      <c r="I30" s="9" t="n"/>
      <c r="J30" s="9" t="n"/>
      <c r="K30" s="9" t="n"/>
      <c r="L30" s="268" t="n">
        <v>203.82</v>
      </c>
    </row>
    <row r="31" ht="15" customHeight="1" thickBot="1">
      <c r="B31" s="255">
        <f>SUM(B29-B30)</f>
        <v/>
      </c>
      <c r="L31" s="199" t="n"/>
    </row>
    <row r="32" ht="15" customHeight="1" thickTop="1">
      <c r="B32" s="257" t="n"/>
      <c r="G32" s="34" t="inlineStr">
        <is>
          <t>Total Daily Bin Hire Charge</t>
        </is>
      </c>
      <c r="H32" s="34" t="n"/>
      <c r="I32" s="34" t="n"/>
      <c r="J32" s="34" t="n"/>
      <c r="K32" s="34" t="n"/>
      <c r="L32" s="221" t="inlineStr">
        <is>
          <t>-</t>
        </is>
      </c>
    </row>
    <row r="33">
      <c r="A33" s="36" t="inlineStr">
        <is>
          <t xml:space="preserve">Total Brokered Purchases MTD </t>
        </is>
      </c>
      <c r="B33" s="258" t="n">
        <v>91538.49000000001</v>
      </c>
      <c r="G33" s="34" t="inlineStr">
        <is>
          <t>Total Bin Hire Charge MTD</t>
        </is>
      </c>
      <c r="H33" s="34" t="n"/>
      <c r="I33" s="34" t="n"/>
      <c r="J33" s="34" t="n"/>
      <c r="K33" s="34" t="n"/>
      <c r="L33" s="221" t="inlineStr">
        <is>
          <t>-</t>
        </is>
      </c>
    </row>
    <row r="34">
      <c r="A34" s="36" t="inlineStr">
        <is>
          <t xml:space="preserve">Projected Total Brokered Purchases MTD </t>
        </is>
      </c>
      <c r="B34" s="258">
        <f>Z7</f>
        <v/>
      </c>
      <c r="L34" s="199" t="n"/>
    </row>
    <row r="35" ht="15" customHeight="1" thickBot="1">
      <c r="B35" s="255">
        <f>SUM(B33-B34)</f>
        <v/>
      </c>
      <c r="G35" s="39" t="inlineStr">
        <is>
          <t>Total Daily Cash Delivery Fee</t>
        </is>
      </c>
      <c r="H35" s="39" t="n"/>
      <c r="I35" s="39" t="n"/>
      <c r="J35" s="39" t="n"/>
      <c r="K35" s="39" t="n"/>
      <c r="L35" s="222" t="n"/>
    </row>
    <row r="36" ht="15" customHeight="1" thickTop="1">
      <c r="B36" s="257" t="n"/>
      <c r="G36" s="39" t="inlineStr">
        <is>
          <t>Total Cash Delivery Fee MTD</t>
        </is>
      </c>
      <c r="H36" s="39" t="n"/>
      <c r="I36" s="39" t="n"/>
      <c r="J36" s="39" t="n"/>
      <c r="K36" s="39" t="n"/>
      <c r="L36" s="222" t="n"/>
    </row>
    <row r="37">
      <c r="A37" s="40" t="inlineStr">
        <is>
          <t xml:space="preserve">Combined Total Purchases MTD </t>
        </is>
      </c>
      <c r="B37" s="259">
        <f>SUM(B29,B33)</f>
        <v/>
      </c>
      <c r="L37" s="199" t="n"/>
    </row>
    <row r="38">
      <c r="A38" s="40" t="inlineStr">
        <is>
          <t xml:space="preserve">Combined Projected Total Purchases MTD </t>
        </is>
      </c>
      <c r="B38" s="259">
        <f>SUM(B30,B34)</f>
        <v/>
      </c>
      <c r="G38" s="43" t="inlineStr">
        <is>
          <t>Total Daily Cash Handling Fee</t>
        </is>
      </c>
      <c r="H38" s="43" t="n"/>
      <c r="I38" s="43" t="n"/>
      <c r="J38" s="43" t="n"/>
      <c r="K38" s="43" t="n"/>
      <c r="L38" s="271" t="n">
        <v>309.33</v>
      </c>
    </row>
    <row r="39" ht="15" customHeight="1" thickBot="1">
      <c r="B39" s="255">
        <f>B37-B38</f>
        <v/>
      </c>
      <c r="G39" s="43" t="inlineStr">
        <is>
          <t>Total Cash Handling Fee MTD</t>
        </is>
      </c>
      <c r="H39" s="43" t="n"/>
      <c r="I39" s="43" t="n"/>
      <c r="J39" s="43" t="n"/>
      <c r="K39" s="43" t="n"/>
      <c r="L39" s="271" t="n">
        <v>7480.65</v>
      </c>
    </row>
    <row r="40" ht="15" customHeight="1" thickTop="1">
      <c r="B40" s="252" t="n"/>
      <c r="L40" s="267" t="n"/>
    </row>
    <row r="41">
      <c r="A41" s="6" t="inlineStr">
        <is>
          <t xml:space="preserve">Total Suppliers MTD </t>
        </is>
      </c>
      <c r="B41" s="262" t="n">
        <v>9825</v>
      </c>
      <c r="G41" s="13" t="inlineStr">
        <is>
          <t>Total Daily FAF Charge</t>
        </is>
      </c>
      <c r="H41" s="13" t="n"/>
      <c r="I41" s="13" t="n"/>
      <c r="J41" s="13" t="n"/>
      <c r="K41" s="13" t="n"/>
      <c r="L41" s="272" t="n">
        <v>209.23</v>
      </c>
    </row>
    <row r="42">
      <c r="B42" s="252" t="n"/>
      <c r="G42" s="13" t="inlineStr">
        <is>
          <t>Total FAF Charge MTD</t>
        </is>
      </c>
      <c r="H42" s="13" t="n"/>
      <c r="I42" s="13" t="n"/>
      <c r="J42" s="13" t="n"/>
      <c r="K42" s="13" t="n"/>
      <c r="L42" s="272" t="n">
        <v>5167.05</v>
      </c>
    </row>
    <row r="43">
      <c r="A43" s="7" t="inlineStr">
        <is>
          <t xml:space="preserve">Total Sales MTD </t>
        </is>
      </c>
      <c r="B43" s="263" t="n">
        <v>4933222.94</v>
      </c>
      <c r="O43" s="199" t="n"/>
    </row>
    <row r="44">
      <c r="B44" s="252" t="n"/>
      <c r="C44" s="252" t="n"/>
      <c r="D44" s="18" t="n"/>
      <c r="F44" s="18" t="n"/>
    </row>
  </sheetData>
  <pageMargins left="0.7" right="0.7" top="0.75" bottom="0.75" header="0.3" footer="0.3"/>
  <drawing r:id="rId1"/>
</worksheet>
</file>

<file path=xl/worksheets/sheet78.xml><?xml version="1.0" encoding="utf-8"?>
<worksheet xmlns:r="http://schemas.openxmlformats.org/officeDocument/2006/relationships" xmlns="http://schemas.openxmlformats.org/spreadsheetml/2006/main">
  <sheetPr codeName="Sheet78">
    <outlinePr summaryBelow="1" summaryRight="1"/>
    <pageSetUpPr/>
  </sheetPr>
  <dimension ref="A1:T45"/>
  <sheetViews>
    <sheetView topLeftCell="G1" zoomScale="80" zoomScaleNormal="80" workbookViewId="0">
      <selection activeCell="C30" sqref="C30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45349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18</v>
      </c>
      <c r="T3" s="199">
        <f>S3*210000</f>
        <v/>
      </c>
    </row>
    <row r="4">
      <c r="A4" s="22" t="inlineStr">
        <is>
          <t>Takanini</t>
        </is>
      </c>
      <c r="B4" s="275" t="n">
        <v>79921.83</v>
      </c>
      <c r="C4" s="79" t="n">
        <v>46</v>
      </c>
      <c r="J4" s="199" t="n"/>
      <c r="R4" t="inlineStr">
        <is>
          <t>saturdays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75" t="n">
        <v>9362.450000000001</v>
      </c>
      <c r="C5" s="79" t="n">
        <v>33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9231.870000000001</v>
      </c>
      <c r="C6" s="79" t="n">
        <v>40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7709.75</v>
      </c>
      <c r="C7" s="79" t="n">
        <v>27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16340.42</v>
      </c>
      <c r="C8" s="79" t="n">
        <v>18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3072.8</v>
      </c>
      <c r="C9" s="79" t="n">
        <v>37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5433.48</v>
      </c>
      <c r="C10" s="79" t="n">
        <v>32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9111.83</v>
      </c>
      <c r="C11" s="79" t="n">
        <v>41</v>
      </c>
      <c r="J11" s="199" t="n"/>
    </row>
    <row r="12">
      <c r="A12" s="22" t="inlineStr">
        <is>
          <t>Christchurch</t>
        </is>
      </c>
      <c r="B12" s="275" t="n">
        <v>11733.47</v>
      </c>
      <c r="C12" s="79" t="n">
        <v>18</v>
      </c>
      <c r="J12" s="199" t="n"/>
    </row>
    <row r="13">
      <c r="A13" s="22" t="inlineStr">
        <is>
          <t>Kaiapoi</t>
        </is>
      </c>
      <c r="B13" s="275" t="n">
        <v>1327.8</v>
      </c>
      <c r="C13" s="79" t="n">
        <v>13</v>
      </c>
      <c r="J13" s="199" t="n"/>
    </row>
    <row r="14">
      <c r="A14" s="22" t="inlineStr">
        <is>
          <t>Wellington</t>
        </is>
      </c>
      <c r="B14" s="275" t="n">
        <v>8576.43</v>
      </c>
      <c r="C14" s="79" t="n">
        <v>20</v>
      </c>
      <c r="J14" s="199" t="n"/>
    </row>
    <row r="15">
      <c r="A15" s="22" t="inlineStr">
        <is>
          <t>Levin</t>
        </is>
      </c>
      <c r="B15" s="275" t="n">
        <v>3083.08</v>
      </c>
      <c r="C15" s="79" t="n">
        <v>17</v>
      </c>
      <c r="J15" s="199" t="n"/>
    </row>
    <row r="16">
      <c r="A16" s="22" t="inlineStr">
        <is>
          <t>Northshore</t>
        </is>
      </c>
      <c r="B16" s="275" t="n">
        <v>10823.24</v>
      </c>
      <c r="C16" s="79" t="n">
        <v>60</v>
      </c>
      <c r="D16" s="24" t="n"/>
      <c r="J16" s="199" t="n"/>
    </row>
    <row r="17">
      <c r="A17" s="22" t="inlineStr">
        <is>
          <t>Blenheim</t>
        </is>
      </c>
      <c r="B17" s="275" t="n">
        <v>794.78</v>
      </c>
      <c r="C17" s="79" t="n">
        <v>13</v>
      </c>
      <c r="D17" s="24" t="n"/>
      <c r="J17" s="199" t="n"/>
    </row>
    <row r="18">
      <c r="A18" s="22" t="inlineStr">
        <is>
          <t>Cromwell</t>
        </is>
      </c>
      <c r="B18" s="275" t="n">
        <v>1321.79</v>
      </c>
      <c r="C18" s="79" t="n">
        <v>8</v>
      </c>
      <c r="D18" s="24" t="n"/>
      <c r="J18" s="199" t="n"/>
    </row>
    <row r="19">
      <c r="A19" s="22" t="inlineStr">
        <is>
          <t>Dunedin</t>
        </is>
      </c>
      <c r="B19" s="275" t="n">
        <v>3800.66</v>
      </c>
      <c r="C19" s="79" t="n">
        <v>17</v>
      </c>
      <c r="D19" s="25" t="n"/>
      <c r="J19" s="199" t="n"/>
    </row>
    <row r="20">
      <c r="A20" s="22" t="inlineStr">
        <is>
          <t>Invercargill</t>
        </is>
      </c>
      <c r="B20" s="275" t="n">
        <v>4102.09</v>
      </c>
      <c r="C20" s="79" t="n">
        <v>17</v>
      </c>
      <c r="D20" s="25" t="n"/>
      <c r="J20" s="199" t="n"/>
    </row>
    <row r="21">
      <c r="A21" s="22" t="inlineStr">
        <is>
          <t>Timaru</t>
        </is>
      </c>
      <c r="B21" s="275" t="n">
        <v>3683.93</v>
      </c>
      <c r="C21" s="79" t="n">
        <v>12</v>
      </c>
      <c r="J21" s="199" t="n"/>
    </row>
    <row r="22">
      <c r="A22" s="22" t="inlineStr">
        <is>
          <t>Taupo</t>
        </is>
      </c>
      <c r="B22" s="275" t="n">
        <v>0</v>
      </c>
      <c r="C22" s="79" t="n">
        <v>0</v>
      </c>
      <c r="D22" s="25" t="n"/>
      <c r="J22" s="199" t="n"/>
    </row>
    <row r="23">
      <c r="A23" s="22" t="inlineStr">
        <is>
          <t>Demo Yard</t>
        </is>
      </c>
      <c r="B23" s="275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2084.13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36762.38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3689012.09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203.82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96334.95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1401.34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6079.31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312.62</v>
      </c>
    </row>
    <row r="42">
      <c r="A42" s="6" t="inlineStr">
        <is>
          <t xml:space="preserve">Total Suppliers MTD </t>
        </is>
      </c>
      <c r="B42" s="236" t="n"/>
      <c r="C42" s="113" t="n">
        <v>10298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5514.36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5715796.2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pageSetup orientation="portrait" paperSize="9" horizontalDpi="4294967293" verticalDpi="0"/>
  <drawing r:id="rId1"/>
</worksheet>
</file>

<file path=xl/worksheets/sheet79.xml><?xml version="1.0" encoding="utf-8"?>
<worksheet xmlns:r="http://schemas.openxmlformats.org/officeDocument/2006/relationships" xmlns="http://schemas.openxmlformats.org/spreadsheetml/2006/main">
  <sheetPr codeName="Sheet79">
    <outlinePr summaryBelow="1" summaryRight="1"/>
    <pageSetUpPr/>
  </sheetPr>
  <dimension ref="A1:T45"/>
  <sheetViews>
    <sheetView zoomScale="80" zoomScaleNormal="80" workbookViewId="0">
      <selection activeCell="A1" sqref="A1:M45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45350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19</v>
      </c>
      <c r="T3" s="199">
        <f>S3*210000</f>
        <v/>
      </c>
    </row>
    <row r="4">
      <c r="A4" s="22" t="inlineStr">
        <is>
          <t>Takanini</t>
        </is>
      </c>
      <c r="B4" s="275" t="n">
        <v>59482.32</v>
      </c>
      <c r="C4" s="79" t="n">
        <v>68</v>
      </c>
      <c r="J4" s="199" t="n"/>
      <c r="R4" t="inlineStr">
        <is>
          <t>saturdays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75" t="n">
        <v>8752.52</v>
      </c>
      <c r="C5" s="79" t="n">
        <v>38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5219.01</v>
      </c>
      <c r="C6" s="79" t="n">
        <v>37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7260.37</v>
      </c>
      <c r="C7" s="79" t="n">
        <v>29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25558.72</v>
      </c>
      <c r="C8" s="79" t="n">
        <v>8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3234.85</v>
      </c>
      <c r="C9" s="79" t="n">
        <v>37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5411.53</v>
      </c>
      <c r="C10" s="79" t="n">
        <v>30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5623.36</v>
      </c>
      <c r="C11" s="79" t="n">
        <v>43</v>
      </c>
      <c r="J11" s="199" t="n"/>
    </row>
    <row r="12">
      <c r="A12" s="22" t="inlineStr">
        <is>
          <t>Christchurch</t>
        </is>
      </c>
      <c r="B12" s="275" t="n">
        <v>2110.63</v>
      </c>
      <c r="C12" s="79" t="n">
        <v>11</v>
      </c>
      <c r="J12" s="199" t="n"/>
    </row>
    <row r="13">
      <c r="A13" s="22" t="inlineStr">
        <is>
          <t>Kaiapoi</t>
        </is>
      </c>
      <c r="B13" s="275" t="n">
        <v>958.1799999999999</v>
      </c>
      <c r="C13" s="79" t="n">
        <v>9</v>
      </c>
      <c r="J13" s="199" t="n"/>
    </row>
    <row r="14">
      <c r="A14" s="22" t="inlineStr">
        <is>
          <t>Wellington</t>
        </is>
      </c>
      <c r="B14" s="275" t="n">
        <v>721.53</v>
      </c>
      <c r="C14" s="79" t="n">
        <v>10</v>
      </c>
      <c r="J14" s="199" t="n"/>
    </row>
    <row r="15">
      <c r="A15" s="22" t="inlineStr">
        <is>
          <t>Levin</t>
        </is>
      </c>
      <c r="B15" s="275" t="n">
        <v>6177.88</v>
      </c>
      <c r="C15" s="79" t="n">
        <v>29</v>
      </c>
      <c r="J15" s="199" t="n"/>
    </row>
    <row r="16">
      <c r="A16" s="22" t="inlineStr">
        <is>
          <t>Northshore</t>
        </is>
      </c>
      <c r="B16" s="275" t="n">
        <v>8931.389999999999</v>
      </c>
      <c r="C16" s="79" t="n">
        <v>52</v>
      </c>
      <c r="D16" s="24" t="n"/>
      <c r="J16" s="199" t="n"/>
    </row>
    <row r="17">
      <c r="A17" s="22" t="inlineStr">
        <is>
          <t>Blenheim</t>
        </is>
      </c>
      <c r="B17" s="275" t="n">
        <v>323.9</v>
      </c>
      <c r="C17" s="79" t="n">
        <v>8</v>
      </c>
      <c r="D17" s="24" t="n"/>
      <c r="J17" s="199" t="n"/>
    </row>
    <row r="18">
      <c r="A18" s="22" t="inlineStr">
        <is>
          <t>Cromwell</t>
        </is>
      </c>
      <c r="B18" s="275" t="n">
        <v>6941.88</v>
      </c>
      <c r="C18" s="79" t="n">
        <v>15</v>
      </c>
      <c r="D18" s="24" t="n"/>
      <c r="J18" s="199" t="n"/>
    </row>
    <row r="19">
      <c r="A19" s="22" t="inlineStr">
        <is>
          <t>Dunedin</t>
        </is>
      </c>
      <c r="B19" s="275" t="n">
        <v>823</v>
      </c>
      <c r="C19" s="79" t="n">
        <v>8</v>
      </c>
      <c r="D19" s="25" t="n"/>
      <c r="J19" s="199" t="n"/>
    </row>
    <row r="20">
      <c r="A20" s="22" t="inlineStr">
        <is>
          <t>Invercargill</t>
        </is>
      </c>
      <c r="B20" s="275" t="n">
        <v>2839.51</v>
      </c>
      <c r="C20" s="79" t="n">
        <v>15</v>
      </c>
      <c r="D20" s="25" t="n"/>
      <c r="J20" s="199" t="n"/>
    </row>
    <row r="21">
      <c r="A21" s="22" t="inlineStr">
        <is>
          <t>Timaru</t>
        </is>
      </c>
      <c r="B21" s="275" t="n">
        <v>1494.88</v>
      </c>
      <c r="C21" s="79" t="n">
        <v>7</v>
      </c>
      <c r="J21" s="199" t="n"/>
    </row>
    <row r="22">
      <c r="A22" s="22" t="inlineStr">
        <is>
          <t>Taupo</t>
        </is>
      </c>
      <c r="B22" s="275" t="n">
        <v>0</v>
      </c>
      <c r="C22" s="79" t="n">
        <v>0</v>
      </c>
      <c r="D22" s="25" t="n"/>
      <c r="J22" s="199" t="n"/>
    </row>
    <row r="23">
      <c r="A23" s="22" t="inlineStr">
        <is>
          <t>Demo Yard</t>
        </is>
      </c>
      <c r="B23" s="275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1737.61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38499.99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3885808.48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203.82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97026.60000000001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346.47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6425.78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260.65</v>
      </c>
    </row>
    <row r="42">
      <c r="A42" s="6" t="inlineStr">
        <is>
          <t xml:space="preserve">Total Suppliers MTD </t>
        </is>
      </c>
      <c r="B42" s="236" t="n"/>
      <c r="C42" s="113" t="n">
        <v>10745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5775.01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6081073.86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pageSetup orientation="portrait" paperSize="9" horizontalDpi="4294967293" verticalDpi="0"/>
  <drawing r:id="rId1"/>
</worksheet>
</file>

<file path=xl/worksheets/sheet8.xml><?xml version="1.0" encoding="utf-8"?>
<worksheet xmlns:r="http://schemas.openxmlformats.org/officeDocument/2006/relationships" xmlns="http://schemas.openxmlformats.org/spreadsheetml/2006/main">
  <sheetPr codeName="Sheet8">
    <outlinePr summaryBelow="1" summaryRight="1"/>
    <pageSetUpPr/>
  </sheetPr>
  <dimension ref="A1:Z45"/>
  <sheetViews>
    <sheetView zoomScale="70" zoomScaleNormal="70" workbookViewId="0">
      <selection activeCell="B24" sqref="B24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min="10" max="10"/>
    <col width="17.90625" customWidth="1" min="20" max="20"/>
  </cols>
  <sheetData>
    <row r="1">
      <c r="A1" s="16" t="inlineStr">
        <is>
          <t xml:space="preserve">Total Company Daily Intake </t>
        </is>
      </c>
      <c r="B1" s="17" t="n">
        <v>45260</v>
      </c>
      <c r="C1" s="18" t="n"/>
    </row>
    <row r="2">
      <c r="B2" s="22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22</v>
      </c>
      <c r="T3" s="199">
        <f>S3*210000</f>
        <v/>
      </c>
    </row>
    <row r="4">
      <c r="A4" s="22" t="inlineStr">
        <is>
          <t>Takanini</t>
        </is>
      </c>
      <c r="B4" s="229" t="n">
        <v>255395.34</v>
      </c>
      <c r="C4" s="23" t="n">
        <v>66</v>
      </c>
      <c r="R4" t="inlineStr">
        <is>
          <t>staturday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29" t="n">
        <v>7578.24</v>
      </c>
      <c r="C5" s="23" t="n">
        <v>34</v>
      </c>
      <c r="S5" s="199" t="n"/>
      <c r="T5" s="217">
        <f>SUM(T3:T4)</f>
        <v/>
      </c>
    </row>
    <row r="6">
      <c r="A6" s="22" t="inlineStr">
        <is>
          <t>Whangarei</t>
        </is>
      </c>
      <c r="B6" s="229" t="n">
        <v>3564.14</v>
      </c>
      <c r="C6" s="23" t="n">
        <v>34</v>
      </c>
      <c r="S6" s="199" t="n"/>
      <c r="T6" s="217" t="n"/>
    </row>
    <row r="7">
      <c r="A7" s="22" t="inlineStr">
        <is>
          <t>West Auckland</t>
        </is>
      </c>
      <c r="B7" s="229" t="n">
        <v>10652.55</v>
      </c>
      <c r="C7" s="23" t="n">
        <v>22</v>
      </c>
      <c r="R7" t="inlineStr">
        <is>
          <t xml:space="preserve">total brokered days </t>
        </is>
      </c>
      <c r="S7" s="199" t="n">
        <v>22</v>
      </c>
      <c r="T7" s="199">
        <f>S7*35000</f>
        <v/>
      </c>
    </row>
    <row r="8">
      <c r="A8" s="22" t="inlineStr">
        <is>
          <t>Penrose</t>
        </is>
      </c>
      <c r="B8" s="229" t="n">
        <v>18987.33</v>
      </c>
      <c r="C8" s="23" t="n">
        <v>23</v>
      </c>
      <c r="S8" s="199" t="n"/>
      <c r="T8" s="199" t="n"/>
    </row>
    <row r="9">
      <c r="A9" s="22" t="inlineStr">
        <is>
          <t>East Tamaki</t>
        </is>
      </c>
      <c r="B9" s="229" t="n">
        <v>4079.66</v>
      </c>
      <c r="C9" s="23" t="n">
        <v>33</v>
      </c>
      <c r="S9" s="199" t="n"/>
      <c r="T9" s="199" t="n"/>
    </row>
    <row r="10">
      <c r="A10" s="22" t="inlineStr">
        <is>
          <t>Otahuhu</t>
        </is>
      </c>
      <c r="B10" s="229" t="n">
        <v>9381.02</v>
      </c>
      <c r="C10" s="23" t="n">
        <v>36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29" t="n">
        <v>8659.690000000001</v>
      </c>
      <c r="C11" s="23" t="n">
        <v>30</v>
      </c>
    </row>
    <row r="12">
      <c r="A12" s="22" t="inlineStr">
        <is>
          <t>Christchurch</t>
        </is>
      </c>
      <c r="B12" s="229" t="n">
        <v>21047.73</v>
      </c>
      <c r="C12" s="23" t="n">
        <v>11</v>
      </c>
    </row>
    <row r="13">
      <c r="A13" s="22" t="inlineStr">
        <is>
          <t>Kaiapoi</t>
        </is>
      </c>
      <c r="B13" s="229" t="n">
        <v>1928.21</v>
      </c>
      <c r="C13" s="23" t="n">
        <v>11</v>
      </c>
    </row>
    <row r="14">
      <c r="A14" s="22" t="inlineStr">
        <is>
          <t>Wellington</t>
        </is>
      </c>
      <c r="B14" s="229" t="n">
        <v>16018.18</v>
      </c>
      <c r="C14" s="23" t="n">
        <v>32</v>
      </c>
    </row>
    <row r="15">
      <c r="A15" s="22" t="inlineStr">
        <is>
          <t>Levin</t>
        </is>
      </c>
      <c r="B15" s="229" t="n">
        <v>2259.37</v>
      </c>
      <c r="C15" s="23" t="n">
        <v>26</v>
      </c>
    </row>
    <row r="16">
      <c r="A16" s="22" t="inlineStr">
        <is>
          <t>Northshore</t>
        </is>
      </c>
      <c r="B16" s="229" t="n">
        <v>19386.55</v>
      </c>
      <c r="C16" s="23" t="n">
        <v>60</v>
      </c>
      <c r="D16" s="24" t="n"/>
    </row>
    <row r="17">
      <c r="A17" s="22" t="inlineStr">
        <is>
          <t>Blenheim</t>
        </is>
      </c>
      <c r="B17" s="229" t="n">
        <v>421.37</v>
      </c>
      <c r="C17" s="23" t="n">
        <v>13</v>
      </c>
      <c r="D17" s="24" t="n"/>
    </row>
    <row r="18">
      <c r="A18" s="22" t="inlineStr">
        <is>
          <t>Cromwell</t>
        </is>
      </c>
      <c r="B18" s="229" t="n">
        <v>1302.89</v>
      </c>
      <c r="C18" s="23" t="n">
        <v>7</v>
      </c>
      <c r="D18" s="24" t="n"/>
    </row>
    <row r="19">
      <c r="A19" s="22" t="inlineStr">
        <is>
          <t>Dunedin</t>
        </is>
      </c>
      <c r="B19" s="229" t="n">
        <v>514.79</v>
      </c>
      <c r="C19" s="23" t="n">
        <v>8</v>
      </c>
      <c r="D19" s="25" t="n"/>
    </row>
    <row r="20">
      <c r="A20" s="22" t="inlineStr">
        <is>
          <t>Invercargill</t>
        </is>
      </c>
      <c r="B20" s="229" t="n">
        <v>13587.16</v>
      </c>
      <c r="C20" s="23" t="n">
        <v>10</v>
      </c>
      <c r="D20" s="25" t="n"/>
    </row>
    <row r="21">
      <c r="A21" s="22" t="inlineStr">
        <is>
          <t>Timaru</t>
        </is>
      </c>
      <c r="B21" s="229" t="n">
        <v>1735.54</v>
      </c>
      <c r="C21" s="23" t="n">
        <v>15</v>
      </c>
    </row>
    <row r="22">
      <c r="A22" s="22" t="inlineStr">
        <is>
          <t>Taupo</t>
        </is>
      </c>
      <c r="B22" s="229" t="n">
        <v>76.55</v>
      </c>
      <c r="C22" s="23" t="n">
        <v>1</v>
      </c>
      <c r="D22" s="25" t="n"/>
    </row>
    <row r="23">
      <c r="A23" s="22" t="inlineStr">
        <is>
          <t>Demo Yard</t>
        </is>
      </c>
      <c r="B23" s="229" t="n">
        <v>0</v>
      </c>
      <c r="C23" s="23" t="n">
        <v>0</v>
      </c>
      <c r="P23" s="46" t="n"/>
    </row>
    <row r="24" ht="15" customHeight="1" thickBot="1">
      <c r="A24" s="19" t="inlineStr">
        <is>
          <t>Total company daily intake</t>
        </is>
      </c>
      <c r="B24" s="230">
        <f>SUM(B4:B23)</f>
        <v/>
      </c>
      <c r="C24" s="26">
        <f>SUM(C4:C23)</f>
        <v/>
      </c>
    </row>
    <row r="25">
      <c r="B25" s="228" t="n"/>
      <c r="C25" s="18" t="n"/>
    </row>
    <row r="26">
      <c r="A26" s="2" t="inlineStr">
        <is>
          <t>Total Daily Purchases</t>
        </is>
      </c>
      <c r="B26" s="231" t="n"/>
      <c r="C26" s="232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2322.58</v>
      </c>
    </row>
    <row r="27">
      <c r="A27" s="2" t="inlineStr">
        <is>
          <t xml:space="preserve">Daily Projected Purchases </t>
        </is>
      </c>
      <c r="B27" s="231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47668.03</v>
      </c>
    </row>
    <row r="28" ht="15" customHeight="1" thickBot="1">
      <c r="B28" s="228" t="n"/>
      <c r="C28" s="33">
        <f>SUM(C26-C27)</f>
        <v/>
      </c>
      <c r="J28" s="199" t="n"/>
    </row>
    <row r="29" ht="15" customHeight="1" thickTop="1">
      <c r="B29" s="22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233" t="n"/>
      <c r="C30" s="32" t="n">
        <v>5644251.92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</row>
    <row r="31">
      <c r="A31" s="3" t="inlineStr">
        <is>
          <t xml:space="preserve">Projected Total Purchases MTD </t>
        </is>
      </c>
      <c r="B31" s="233" t="n"/>
      <c r="C31" s="32">
        <f>210000+210000+210000+70000+210000+210000+210000+210000+210000+70000+210000+210000+210000+210000+210000+70000+210000+210000+210000+210000+210000+70000+210000+210000+210000+210000</f>
        <v/>
      </c>
      <c r="J31" s="199" t="n"/>
    </row>
    <row r="32" ht="15" customHeight="1" thickBot="1">
      <c r="B32" s="22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22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38" t="n">
        <v>328298.8</v>
      </c>
      <c r="J34" s="199" t="n"/>
    </row>
    <row r="35">
      <c r="A35" s="36" t="inlineStr">
        <is>
          <t xml:space="preserve">Projected Total Brokered Purchases MTD </t>
        </is>
      </c>
      <c r="B35" s="234" t="n"/>
      <c r="C35" s="38">
        <f>22*35000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22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228" t="n"/>
      <c r="C37" s="35" t="n"/>
      <c r="J37" s="199" t="n"/>
    </row>
    <row r="38">
      <c r="A38" s="40" t="inlineStr">
        <is>
          <t xml:space="preserve">Combined Total Purchases MTD </t>
        </is>
      </c>
      <c r="B38" s="235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572.59</v>
      </c>
    </row>
    <row r="39">
      <c r="A39" s="40" t="inlineStr">
        <is>
          <t xml:space="preserve">Combined Projected Total Purchases MTD </t>
        </is>
      </c>
      <c r="B39" s="235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10145.98</v>
      </c>
    </row>
    <row r="40" ht="15" customHeight="1" thickBot="1">
      <c r="B40" s="228" t="n"/>
      <c r="C40" s="33">
        <f>SUM(C38-C39)</f>
        <v/>
      </c>
      <c r="J40" s="199" t="n"/>
    </row>
    <row r="41" ht="15" customHeight="1" thickTop="1">
      <c r="B41" s="22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348.35</v>
      </c>
    </row>
    <row r="42">
      <c r="A42" s="6" t="inlineStr">
        <is>
          <t xml:space="preserve">Total Suppliers MTD </t>
        </is>
      </c>
      <c r="B42" s="236" t="n"/>
      <c r="C42" s="224" t="n">
        <v>12165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7150.43</v>
      </c>
    </row>
    <row r="43">
      <c r="B43" s="228" t="n"/>
      <c r="C43" s="18" t="n"/>
    </row>
    <row r="44">
      <c r="A44" s="7" t="inlineStr">
        <is>
          <t xml:space="preserve">Total Sales MTD </t>
        </is>
      </c>
      <c r="B44" s="237" t="n"/>
      <c r="C44" s="225" t="n">
        <v>8276165.31</v>
      </c>
    </row>
    <row r="45">
      <c r="B45" s="228" t="n"/>
      <c r="C45" s="18" t="n"/>
    </row>
  </sheetData>
  <pageMargins left="0.7" right="0.7" top="0.75" bottom="0.75" header="0.3" footer="0.3"/>
  <pageSetup orientation="portrait"/>
  <drawing r:id="rId1"/>
</worksheet>
</file>

<file path=xl/worksheets/sheet80.xml><?xml version="1.0" encoding="utf-8"?>
<worksheet xmlns:r="http://schemas.openxmlformats.org/officeDocument/2006/relationships" xmlns="http://schemas.openxmlformats.org/spreadsheetml/2006/main">
  <sheetPr codeName="Sheet80">
    <outlinePr summaryBelow="1" summaryRight="1"/>
    <pageSetUpPr/>
  </sheetPr>
  <dimension ref="A1:T45"/>
  <sheetViews>
    <sheetView topLeftCell="A10" zoomScale="80" zoomScaleNormal="80" workbookViewId="0">
      <selection activeCell="R17" sqref="R17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45351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20</v>
      </c>
      <c r="T3" s="199">
        <f>S3*210000</f>
        <v/>
      </c>
    </row>
    <row r="4">
      <c r="A4" s="22" t="inlineStr">
        <is>
          <t>Takanini</t>
        </is>
      </c>
      <c r="B4" s="275" t="n">
        <v>210437.84</v>
      </c>
      <c r="C4" s="79" t="n">
        <v>51</v>
      </c>
      <c r="J4" s="199" t="n"/>
      <c r="R4" t="inlineStr">
        <is>
          <t>saturdays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75" t="n">
        <v>4068.55</v>
      </c>
      <c r="C5" s="79" t="n">
        <v>27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18078.71</v>
      </c>
      <c r="C6" s="79" t="n">
        <v>32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1997.31</v>
      </c>
      <c r="C7" s="79" t="n">
        <v>23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48567.91</v>
      </c>
      <c r="C8" s="79" t="n">
        <v>24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2764.11</v>
      </c>
      <c r="C9" s="79" t="n">
        <v>37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4278.88</v>
      </c>
      <c r="C10" s="79" t="n">
        <v>28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6269.73</v>
      </c>
      <c r="C11" s="79" t="n">
        <v>49</v>
      </c>
      <c r="J11" s="199" t="n"/>
    </row>
    <row r="12">
      <c r="A12" s="22" t="inlineStr">
        <is>
          <t>Christchurch</t>
        </is>
      </c>
      <c r="B12" s="275" t="n">
        <v>23891.65</v>
      </c>
      <c r="C12" s="79" t="n">
        <v>15</v>
      </c>
      <c r="J12" s="199" t="n"/>
    </row>
    <row r="13">
      <c r="A13" s="22" t="inlineStr">
        <is>
          <t>Kaiapoi</t>
        </is>
      </c>
      <c r="B13" s="275" t="n">
        <v>944.5</v>
      </c>
      <c r="C13" s="79" t="n">
        <v>16</v>
      </c>
      <c r="J13" s="199" t="n"/>
    </row>
    <row r="14">
      <c r="A14" s="22" t="inlineStr">
        <is>
          <t>Wellington</t>
        </is>
      </c>
      <c r="B14" s="275" t="n">
        <v>13279.99</v>
      </c>
      <c r="C14" s="79" t="n">
        <v>27</v>
      </c>
      <c r="J14" s="199" t="n"/>
    </row>
    <row r="15">
      <c r="A15" s="22" t="inlineStr">
        <is>
          <t>Levin</t>
        </is>
      </c>
      <c r="B15" s="275" t="n">
        <v>4059.47</v>
      </c>
      <c r="C15" s="79" t="n">
        <v>24</v>
      </c>
      <c r="J15" s="199" t="n"/>
    </row>
    <row r="16">
      <c r="A16" s="22" t="inlineStr">
        <is>
          <t>Northshore</t>
        </is>
      </c>
      <c r="B16" s="275" t="n">
        <v>12409.28</v>
      </c>
      <c r="C16" s="79" t="n">
        <v>47</v>
      </c>
      <c r="D16" s="24" t="n"/>
      <c r="J16" s="199" t="n"/>
    </row>
    <row r="17">
      <c r="A17" s="22" t="inlineStr">
        <is>
          <t>Blenheim</t>
        </is>
      </c>
      <c r="B17" s="275" t="n">
        <v>1216.05</v>
      </c>
      <c r="C17" s="79" t="n">
        <v>12</v>
      </c>
      <c r="D17" s="24" t="n"/>
      <c r="J17" s="199" t="n"/>
    </row>
    <row r="18">
      <c r="A18" s="22" t="inlineStr">
        <is>
          <t>Cromwell</t>
        </is>
      </c>
      <c r="B18" s="275" t="n">
        <v>4744.67</v>
      </c>
      <c r="C18" s="79" t="n">
        <v>11</v>
      </c>
      <c r="D18" s="24" t="n"/>
      <c r="J18" s="199" t="n"/>
    </row>
    <row r="19">
      <c r="A19" s="22" t="inlineStr">
        <is>
          <t>Dunedin</t>
        </is>
      </c>
      <c r="B19" s="275" t="n">
        <v>14541.43</v>
      </c>
      <c r="C19" s="79" t="n">
        <v>25</v>
      </c>
      <c r="D19" s="25" t="n"/>
      <c r="J19" s="199" t="n"/>
    </row>
    <row r="20">
      <c r="A20" s="22" t="inlineStr">
        <is>
          <t>Invercargill</t>
        </is>
      </c>
      <c r="B20" s="275" t="n">
        <v>8278.309999999999</v>
      </c>
      <c r="C20" s="79" t="n">
        <v>13</v>
      </c>
      <c r="D20" s="25" t="n"/>
      <c r="J20" s="199" t="n"/>
    </row>
    <row r="21">
      <c r="A21" s="22" t="inlineStr">
        <is>
          <t>Timaru</t>
        </is>
      </c>
      <c r="B21" s="275" t="n">
        <v>423.49</v>
      </c>
      <c r="C21" s="79" t="n">
        <v>6</v>
      </c>
      <c r="J21" s="199" t="n"/>
    </row>
    <row r="22">
      <c r="A22" s="22" t="inlineStr">
        <is>
          <t>Taupo</t>
        </is>
      </c>
      <c r="B22" s="275" t="n">
        <v>2762.58</v>
      </c>
      <c r="C22" s="79" t="n">
        <v>5</v>
      </c>
      <c r="D22" s="25" t="n"/>
      <c r="J22" s="199" t="n"/>
    </row>
    <row r="23">
      <c r="A23" s="22" t="inlineStr">
        <is>
          <t>Demo Yard</t>
        </is>
      </c>
      <c r="B23" s="275" t="n">
        <v>1177.91</v>
      </c>
      <c r="C23" s="79" t="n">
        <v>2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3698.71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42292.18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4357142.19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203.82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96224.78999999999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340.63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8540.32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554.77</v>
      </c>
    </row>
    <row r="42">
      <c r="A42" s="6" t="inlineStr">
        <is>
          <t xml:space="preserve">Total Suppliers MTD </t>
        </is>
      </c>
      <c r="B42" s="236" t="n"/>
      <c r="C42" s="113" t="n">
        <v>11211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6343.8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7564510.67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pageSetup orientation="portrait" paperSize="9" horizontalDpi="4294967293" verticalDpi="0"/>
  <drawing r:id="rId1"/>
</worksheet>
</file>

<file path=xl/worksheets/sheet81.xml><?xml version="1.0" encoding="utf-8"?>
<worksheet xmlns:r="http://schemas.openxmlformats.org/officeDocument/2006/relationships" xmlns="http://schemas.openxmlformats.org/spreadsheetml/2006/main">
  <sheetPr codeName="Sheet81">
    <outlinePr summaryBelow="1" summaryRight="1"/>
    <pageSetUpPr/>
  </sheetPr>
  <dimension ref="A1:T45"/>
  <sheetViews>
    <sheetView topLeftCell="B1" zoomScale="80" zoomScaleNormal="80" workbookViewId="0">
      <selection activeCell="D26" sqref="D26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45351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20</v>
      </c>
      <c r="T3" s="199">
        <f>S3*210000</f>
        <v/>
      </c>
    </row>
    <row r="4">
      <c r="A4" s="22" t="inlineStr">
        <is>
          <t>Takanini</t>
        </is>
      </c>
      <c r="B4" s="275" t="n">
        <v>306143.5</v>
      </c>
      <c r="C4" s="79" t="n">
        <v>55</v>
      </c>
      <c r="J4" s="199" t="n"/>
      <c r="R4" t="inlineStr">
        <is>
          <t>saturdays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75" t="n">
        <v>51553.32</v>
      </c>
      <c r="C5" s="79" t="n">
        <v>27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4452.61</v>
      </c>
      <c r="C6" s="79" t="n">
        <v>31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1997.31</v>
      </c>
      <c r="C7" s="79" t="n">
        <v>23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47690.05</v>
      </c>
      <c r="C8" s="79" t="n">
        <v>24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2764.11</v>
      </c>
      <c r="C9" s="79" t="n">
        <v>37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4278.88</v>
      </c>
      <c r="C10" s="79" t="n">
        <v>28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7023.78</v>
      </c>
      <c r="C11" s="79" t="n">
        <v>49</v>
      </c>
      <c r="J11" s="199" t="n"/>
    </row>
    <row r="12">
      <c r="A12" s="22" t="inlineStr">
        <is>
          <t>Christchurch</t>
        </is>
      </c>
      <c r="B12" s="275" t="n">
        <v>23891.65</v>
      </c>
      <c r="C12" s="79" t="n">
        <v>15</v>
      </c>
      <c r="J12" s="199" t="n"/>
    </row>
    <row r="13">
      <c r="A13" s="22" t="inlineStr">
        <is>
          <t>Kaiapoi</t>
        </is>
      </c>
      <c r="B13" s="275" t="n">
        <v>944.5</v>
      </c>
      <c r="C13" s="79" t="n">
        <v>16</v>
      </c>
      <c r="J13" s="199" t="n"/>
    </row>
    <row r="14">
      <c r="A14" s="22" t="inlineStr">
        <is>
          <t>Wellington</t>
        </is>
      </c>
      <c r="B14" s="275" t="n">
        <v>13279.99</v>
      </c>
      <c r="C14" s="79" t="n">
        <v>27</v>
      </c>
      <c r="J14" s="199" t="n"/>
    </row>
    <row r="15">
      <c r="A15" s="22" t="inlineStr">
        <is>
          <t>Levin</t>
        </is>
      </c>
      <c r="B15" s="275" t="n">
        <v>4059.47</v>
      </c>
      <c r="C15" s="79" t="n">
        <v>24</v>
      </c>
      <c r="J15" s="199" t="n"/>
    </row>
    <row r="16">
      <c r="A16" s="22" t="inlineStr">
        <is>
          <t>Northshore</t>
        </is>
      </c>
      <c r="B16" s="275" t="n">
        <v>12409.28</v>
      </c>
      <c r="C16" s="79" t="n">
        <v>47</v>
      </c>
      <c r="D16" s="24" t="n"/>
      <c r="J16" s="199" t="n"/>
    </row>
    <row r="17">
      <c r="A17" s="22" t="inlineStr">
        <is>
          <t>Blenheim</t>
        </is>
      </c>
      <c r="B17" s="275" t="n">
        <v>1216.05</v>
      </c>
      <c r="C17" s="79" t="n">
        <v>12</v>
      </c>
      <c r="D17" s="24" t="n"/>
      <c r="J17" s="199" t="n"/>
    </row>
    <row r="18">
      <c r="A18" s="22" t="inlineStr">
        <is>
          <t>Cromwell</t>
        </is>
      </c>
      <c r="B18" s="275" t="n">
        <v>3464.67</v>
      </c>
      <c r="C18" s="79" t="n">
        <v>9</v>
      </c>
      <c r="D18" s="24" t="n"/>
      <c r="J18" s="199" t="n"/>
    </row>
    <row r="19">
      <c r="A19" s="22" t="inlineStr">
        <is>
          <t>Dunedin</t>
        </is>
      </c>
      <c r="B19" s="275" t="n">
        <v>14541.43</v>
      </c>
      <c r="C19" s="79" t="n">
        <v>25</v>
      </c>
      <c r="D19" s="25" t="n"/>
      <c r="J19" s="199" t="n"/>
    </row>
    <row r="20">
      <c r="A20" s="22" t="inlineStr">
        <is>
          <t>Invercargill</t>
        </is>
      </c>
      <c r="B20" s="275" t="n">
        <v>8278.309999999999</v>
      </c>
      <c r="C20" s="79" t="n">
        <v>13</v>
      </c>
      <c r="D20" s="25" t="n"/>
      <c r="J20" s="199" t="n"/>
    </row>
    <row r="21">
      <c r="A21" s="22" t="inlineStr">
        <is>
          <t>Timaru</t>
        </is>
      </c>
      <c r="B21" s="275" t="n">
        <v>423.49</v>
      </c>
      <c r="C21" s="79" t="n">
        <v>6</v>
      </c>
      <c r="J21" s="199" t="n"/>
    </row>
    <row r="22">
      <c r="A22" s="22" t="inlineStr">
        <is>
          <t>Taupo</t>
        </is>
      </c>
      <c r="B22" s="275" t="n">
        <v>2762.58</v>
      </c>
      <c r="C22" s="79" t="n">
        <v>5</v>
      </c>
      <c r="D22" s="25" t="n"/>
      <c r="J22" s="199" t="n"/>
    </row>
    <row r="23">
      <c r="A23" s="22" t="inlineStr">
        <is>
          <t>Demo Yard</t>
        </is>
      </c>
      <c r="B23" s="275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3698.71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42292.18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4371026.56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203.82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n"/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n">
        <v>43.5</v>
      </c>
    </row>
    <row r="34">
      <c r="A34" s="36" t="inlineStr">
        <is>
          <t xml:space="preserve">Total Brokered Purchases MTD </t>
        </is>
      </c>
      <c r="B34" s="234" t="n"/>
      <c r="C34" s="106" t="n">
        <v>179973.49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>
        <v>3.62</v>
      </c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340.63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8540.32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554.77</v>
      </c>
    </row>
    <row r="42">
      <c r="A42" s="6" t="inlineStr">
        <is>
          <t xml:space="preserve">Total Suppliers MTD </t>
        </is>
      </c>
      <c r="B42" s="236" t="n"/>
      <c r="C42" s="113" t="n">
        <v>11208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6343.8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8553785.25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pageSetup orientation="portrait" paperSize="9" horizontalDpi="4294967293" verticalDpi="0"/>
  <drawing r:id="rId1"/>
</worksheet>
</file>

<file path=xl/worksheets/sheet82.xml><?xml version="1.0" encoding="utf-8"?>
<worksheet xmlns="http://schemas.openxmlformats.org/spreadsheetml/2006/main">
  <sheetPr codeName="Sheet82">
    <outlinePr summaryBelow="1" summaryRight="1"/>
    <pageSetUpPr/>
  </sheetPr>
  <dimension ref="A1:T45"/>
  <sheetViews>
    <sheetView topLeftCell="A25" zoomScale="80" zoomScaleNormal="80" workbookViewId="0">
      <selection activeCell="B2" sqref="B2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45351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20</v>
      </c>
      <c r="T3" s="199">
        <f>S3*210000</f>
        <v/>
      </c>
    </row>
    <row r="4">
      <c r="A4" s="22" t="inlineStr">
        <is>
          <t>Takanini</t>
        </is>
      </c>
      <c r="B4" s="275" t="n">
        <v>59482.32</v>
      </c>
      <c r="C4" s="79" t="n">
        <v>68</v>
      </c>
      <c r="J4" s="199" t="n"/>
      <c r="R4" t="inlineStr">
        <is>
          <t>saturdays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75" t="n">
        <v>8752.52</v>
      </c>
      <c r="C5" s="79" t="n">
        <v>38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5219.01</v>
      </c>
      <c r="C6" s="79" t="n">
        <v>37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7260.37</v>
      </c>
      <c r="C7" s="79" t="n">
        <v>29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25558.72</v>
      </c>
      <c r="C8" s="79" t="n">
        <v>8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3234.85</v>
      </c>
      <c r="C9" s="79" t="n">
        <v>37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5411.53</v>
      </c>
      <c r="C10" s="79" t="n">
        <v>30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5623.36</v>
      </c>
      <c r="C11" s="79" t="n">
        <v>43</v>
      </c>
      <c r="J11" s="199" t="n"/>
    </row>
    <row r="12">
      <c r="A12" s="22" t="inlineStr">
        <is>
          <t>Christchurch</t>
        </is>
      </c>
      <c r="B12" s="275" t="n">
        <v>2110.63</v>
      </c>
      <c r="C12" s="79" t="n">
        <v>11</v>
      </c>
      <c r="J12" s="199" t="n"/>
    </row>
    <row r="13">
      <c r="A13" s="22" t="inlineStr">
        <is>
          <t>Kaiapoi</t>
        </is>
      </c>
      <c r="B13" s="275" t="n">
        <v>958.1799999999999</v>
      </c>
      <c r="C13" s="79" t="n">
        <v>9</v>
      </c>
      <c r="J13" s="199" t="n"/>
    </row>
    <row r="14">
      <c r="A14" s="22" t="inlineStr">
        <is>
          <t>Wellington</t>
        </is>
      </c>
      <c r="B14" s="275" t="n">
        <v>721.53</v>
      </c>
      <c r="C14" s="79" t="n">
        <v>10</v>
      </c>
      <c r="J14" s="199" t="n"/>
    </row>
    <row r="15">
      <c r="A15" s="22" t="inlineStr">
        <is>
          <t>Levin</t>
        </is>
      </c>
      <c r="B15" s="275" t="n">
        <v>6177.88</v>
      </c>
      <c r="C15" s="79" t="n">
        <v>29</v>
      </c>
      <c r="J15" s="199" t="n"/>
    </row>
    <row r="16">
      <c r="A16" s="22" t="inlineStr">
        <is>
          <t>Northshore</t>
        </is>
      </c>
      <c r="B16" s="275" t="n">
        <v>8931.389999999999</v>
      </c>
      <c r="C16" s="79" t="n">
        <v>52</v>
      </c>
      <c r="D16" s="24" t="n"/>
      <c r="J16" s="199" t="n"/>
    </row>
    <row r="17">
      <c r="A17" s="22" t="inlineStr">
        <is>
          <t>Blenheim</t>
        </is>
      </c>
      <c r="B17" s="275" t="n">
        <v>323.9</v>
      </c>
      <c r="C17" s="79" t="n">
        <v>8</v>
      </c>
      <c r="D17" s="24" t="n"/>
      <c r="J17" s="199" t="n"/>
    </row>
    <row r="18">
      <c r="A18" s="22" t="inlineStr">
        <is>
          <t>Cromwell</t>
        </is>
      </c>
      <c r="B18" s="275" t="n">
        <v>6941.88</v>
      </c>
      <c r="C18" s="79" t="n">
        <v>15</v>
      </c>
      <c r="D18" s="24" t="n"/>
      <c r="J18" s="199" t="n"/>
    </row>
    <row r="19">
      <c r="A19" s="22" t="inlineStr">
        <is>
          <t>Dunedin</t>
        </is>
      </c>
      <c r="B19" s="275" t="n">
        <v>823</v>
      </c>
      <c r="C19" s="79" t="n">
        <v>8</v>
      </c>
      <c r="D19" s="25" t="n"/>
      <c r="J19" s="199" t="n"/>
    </row>
    <row r="20">
      <c r="A20" s="22" t="inlineStr">
        <is>
          <t>Invercargill</t>
        </is>
      </c>
      <c r="B20" s="275" t="n">
        <v>2839.51</v>
      </c>
      <c r="C20" s="79" t="n">
        <v>15</v>
      </c>
      <c r="D20" s="25" t="n"/>
      <c r="J20" s="199" t="n"/>
    </row>
    <row r="21">
      <c r="A21" s="22" t="inlineStr">
        <is>
          <t>Timaru</t>
        </is>
      </c>
      <c r="B21" s="275" t="n">
        <v>1494.88</v>
      </c>
      <c r="C21" s="79" t="n">
        <v>7</v>
      </c>
      <c r="J21" s="199" t="n"/>
    </row>
    <row r="22">
      <c r="A22" s="22" t="inlineStr">
        <is>
          <t>Taupo</t>
        </is>
      </c>
      <c r="B22" s="275" t="n">
        <v>0</v>
      </c>
      <c r="C22" s="79" t="n">
        <v>0</v>
      </c>
      <c r="D22" s="25" t="n"/>
      <c r="J22" s="199" t="n"/>
    </row>
    <row r="23">
      <c r="A23" s="22" t="inlineStr">
        <is>
          <t>Demo Yard</t>
        </is>
      </c>
      <c r="B23" s="275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1737.61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38499.99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3885808.48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>
        <v>203.82</v>
      </c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97026.60000000001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346.47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6425.78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260.65</v>
      </c>
    </row>
    <row r="42">
      <c r="A42" s="6" t="inlineStr">
        <is>
          <t xml:space="preserve">Total Suppliers MTD </t>
        </is>
      </c>
      <c r="B42" s="236" t="n"/>
      <c r="C42" s="113" t="n">
        <v>10745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5775.01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6081073.86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pageSetup orientation="portrait" paperSize="9" horizontalDpi="4294967293" verticalDpi="0"/>
</worksheet>
</file>

<file path=xl/worksheets/sheet83.xml><?xml version="1.0" encoding="utf-8"?>
<worksheet xmlns:r="http://schemas.openxmlformats.org/officeDocument/2006/relationships" xmlns="http://schemas.openxmlformats.org/spreadsheetml/2006/main">
  <sheetPr codeName="Sheet83">
    <outlinePr summaryBelow="1" summaryRight="1"/>
    <pageSetUpPr/>
  </sheetPr>
  <dimension ref="A1:T45"/>
  <sheetViews>
    <sheetView topLeftCell="B2" zoomScale="80" zoomScaleNormal="80" workbookViewId="0">
      <selection activeCell="D30" sqref="D30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45352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</v>
      </c>
      <c r="T3" s="199">
        <f>S3*210000</f>
        <v/>
      </c>
    </row>
    <row r="4">
      <c r="A4" s="22" t="inlineStr">
        <is>
          <t>Takanini</t>
        </is>
      </c>
      <c r="B4" s="275" t="n">
        <v>127241.83</v>
      </c>
      <c r="C4" s="79" t="n">
        <v>67</v>
      </c>
      <c r="J4" s="199" t="n"/>
      <c r="R4" t="inlineStr">
        <is>
          <t>saturdays</t>
        </is>
      </c>
      <c r="S4" s="199" t="n">
        <v>0</v>
      </c>
      <c r="T4" s="199">
        <f>S4*70000</f>
        <v/>
      </c>
    </row>
    <row r="5">
      <c r="A5" s="22" t="inlineStr">
        <is>
          <t>Kamo</t>
        </is>
      </c>
      <c r="B5" s="275" t="n">
        <v>36049.79</v>
      </c>
      <c r="C5" s="79" t="n">
        <v>54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5370.21</v>
      </c>
      <c r="C6" s="79" t="n">
        <v>39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10953.29</v>
      </c>
      <c r="C7" s="79" t="n">
        <v>26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14144.59</v>
      </c>
      <c r="C8" s="79" t="n">
        <v>27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2421.41</v>
      </c>
      <c r="C9" s="79" t="n">
        <v>28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14765.14</v>
      </c>
      <c r="C10" s="79" t="n">
        <v>20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7303.74</v>
      </c>
      <c r="C11" s="79" t="n">
        <v>54</v>
      </c>
      <c r="J11" s="199" t="n"/>
    </row>
    <row r="12">
      <c r="A12" s="22" t="inlineStr">
        <is>
          <t>Christchurch</t>
        </is>
      </c>
      <c r="B12" s="275" t="n">
        <v>87784.91</v>
      </c>
      <c r="C12" s="79" t="n">
        <v>23</v>
      </c>
      <c r="J12" s="199" t="n"/>
    </row>
    <row r="13">
      <c r="A13" s="22" t="inlineStr">
        <is>
          <t>Kaiapoi</t>
        </is>
      </c>
      <c r="B13" s="275" t="n">
        <v>1170.86</v>
      </c>
      <c r="C13" s="79" t="n">
        <v>19</v>
      </c>
      <c r="J13" s="199" t="n"/>
    </row>
    <row r="14">
      <c r="A14" s="22" t="inlineStr">
        <is>
          <t>Wellington</t>
        </is>
      </c>
      <c r="B14" s="275" t="n">
        <v>2817.31</v>
      </c>
      <c r="C14" s="79" t="n">
        <v>19</v>
      </c>
      <c r="J14" s="199" t="n"/>
    </row>
    <row r="15">
      <c r="A15" s="22" t="inlineStr">
        <is>
          <t>Levin</t>
        </is>
      </c>
      <c r="B15" s="275" t="n">
        <v>8611.040000000001</v>
      </c>
      <c r="C15" s="79" t="n">
        <v>29</v>
      </c>
      <c r="J15" s="199" t="n"/>
    </row>
    <row r="16">
      <c r="A16" s="22" t="inlineStr">
        <is>
          <t>Northshore</t>
        </is>
      </c>
      <c r="B16" s="275" t="n">
        <v>14049.92</v>
      </c>
      <c r="C16" s="79" t="n">
        <v>72</v>
      </c>
      <c r="D16" s="24" t="n"/>
      <c r="J16" s="199" t="n"/>
    </row>
    <row r="17">
      <c r="A17" s="22" t="inlineStr">
        <is>
          <t>Blenheim</t>
        </is>
      </c>
      <c r="B17" s="275" t="n">
        <v>1390.02</v>
      </c>
      <c r="C17" s="79" t="n">
        <v>16</v>
      </c>
      <c r="D17" s="24" t="n"/>
      <c r="J17" s="199" t="n"/>
    </row>
    <row r="18">
      <c r="A18" s="22" t="inlineStr">
        <is>
          <t>Cromwell</t>
        </is>
      </c>
      <c r="B18" s="275" t="n">
        <v>4506.74</v>
      </c>
      <c r="C18" s="79" t="n">
        <v>10</v>
      </c>
      <c r="D18" s="24" t="n"/>
      <c r="J18" s="199" t="n"/>
    </row>
    <row r="19">
      <c r="A19" s="22" t="inlineStr">
        <is>
          <t>Dunedin</t>
        </is>
      </c>
      <c r="B19" s="275" t="n">
        <v>1896.1</v>
      </c>
      <c r="C19" s="79" t="n">
        <v>11</v>
      </c>
      <c r="D19" s="25" t="n"/>
      <c r="J19" s="199" t="n"/>
    </row>
    <row r="20">
      <c r="A20" s="22" t="inlineStr">
        <is>
          <t>Invercargill</t>
        </is>
      </c>
      <c r="B20" s="275" t="n">
        <v>6193.57</v>
      </c>
      <c r="C20" s="79" t="n">
        <v>15</v>
      </c>
      <c r="D20" s="25" t="n"/>
      <c r="J20" s="199" t="n"/>
    </row>
    <row r="21">
      <c r="A21" s="22" t="inlineStr">
        <is>
          <t>Timaru</t>
        </is>
      </c>
      <c r="B21" s="275" t="n">
        <v>1692.65</v>
      </c>
      <c r="C21" s="79" t="n">
        <v>9</v>
      </c>
      <c r="J21" s="199" t="n"/>
    </row>
    <row r="22">
      <c r="A22" s="22" t="inlineStr">
        <is>
          <t>Taupo</t>
        </is>
      </c>
      <c r="B22" s="275" t="n">
        <v>1077.85</v>
      </c>
      <c r="C22" s="79" t="n">
        <v>4</v>
      </c>
      <c r="D22" s="25" t="n"/>
      <c r="J22" s="199" t="n"/>
    </row>
    <row r="23">
      <c r="A23" s="22" t="inlineStr">
        <is>
          <t>Demo Yard</t>
        </is>
      </c>
      <c r="B23" s="275" t="n">
        <v>2838.08</v>
      </c>
      <c r="C23" s="79" t="n">
        <v>5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>
        <v>1425.44</v>
      </c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1425.44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250553.71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/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n"/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n"/>
    </row>
    <row r="34">
      <c r="A34" s="36" t="inlineStr">
        <is>
          <t xml:space="preserve">Total Brokered Purchases MTD </t>
        </is>
      </c>
      <c r="B34" s="234" t="n"/>
      <c r="C34" s="106" t="n">
        <v>-49.62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398.68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398.68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>
        <v>213.82</v>
      </c>
    </row>
    <row r="42">
      <c r="A42" s="6" t="inlineStr">
        <is>
          <t xml:space="preserve">Total Suppliers MTD </t>
        </is>
      </c>
      <c r="B42" s="236" t="n"/>
      <c r="C42" s="113" t="n">
        <v>547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213.82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65892.46000000001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pageSetup orientation="portrait" paperSize="9" horizontalDpi="4294967293" verticalDpi="0"/>
  <drawing r:id="rId1"/>
</worksheet>
</file>

<file path=xl/worksheets/sheet84.xml><?xml version="1.0" encoding="utf-8"?>
<worksheet xmlns:r="http://schemas.openxmlformats.org/officeDocument/2006/relationships" xmlns="http://schemas.openxmlformats.org/spreadsheetml/2006/main">
  <sheetPr codeName="Sheet84">
    <outlinePr summaryBelow="1" summaryRight="1"/>
    <pageSetUpPr/>
  </sheetPr>
  <dimension ref="A1:T45"/>
  <sheetViews>
    <sheetView zoomScale="80" zoomScaleNormal="80" workbookViewId="0">
      <selection activeCell="A1" sqref="A1:XFD1048576"/>
    </sheetView>
  </sheetViews>
  <sheetFormatPr baseColWidth="8" defaultRowHeight="14.5"/>
  <cols>
    <col width="29.453125" customWidth="1" min="1" max="1"/>
    <col width="27.453125" customWidth="1" min="2" max="2"/>
    <col width="18.54296875" customWidth="1" min="3" max="3"/>
    <col width="19.453125" customWidth="1" min="20" max="20"/>
  </cols>
  <sheetData>
    <row r="1">
      <c r="A1" s="16" t="inlineStr">
        <is>
          <t>Total Company Daily Intake</t>
        </is>
      </c>
      <c r="B1" s="17" t="n">
        <v>45353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</v>
      </c>
      <c r="T3" s="199">
        <f>S3*210000</f>
        <v/>
      </c>
    </row>
    <row r="4">
      <c r="A4" s="22" t="inlineStr">
        <is>
          <t>Takanini</t>
        </is>
      </c>
      <c r="B4" s="275" t="n">
        <v>4251.38</v>
      </c>
      <c r="C4" s="79" t="n">
        <v>22</v>
      </c>
      <c r="J4" s="199" t="n"/>
      <c r="R4" t="inlineStr">
        <is>
          <t>saturdays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75" t="n">
        <v>9331.23</v>
      </c>
      <c r="C5" s="79" t="n">
        <v>32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1953.58</v>
      </c>
      <c r="C6" s="79" t="n">
        <v>20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2294.06</v>
      </c>
      <c r="C7" s="79" t="n">
        <v>18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410.87</v>
      </c>
      <c r="C8" s="79" t="n">
        <v>5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4479.45</v>
      </c>
      <c r="C9" s="79" t="n">
        <v>50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5666.44</v>
      </c>
      <c r="C10" s="79" t="n">
        <v>42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5637.19</v>
      </c>
      <c r="C11" s="79" t="n">
        <v>51</v>
      </c>
      <c r="J11" s="199" t="n"/>
    </row>
    <row r="12">
      <c r="A12" s="22" t="inlineStr">
        <is>
          <t>Christchurch</t>
        </is>
      </c>
      <c r="B12" s="275" t="n">
        <v>0</v>
      </c>
      <c r="C12" s="79" t="n">
        <v>0</v>
      </c>
      <c r="J12" s="199" t="n"/>
    </row>
    <row r="13">
      <c r="A13" s="22" t="inlineStr">
        <is>
          <t>Kaiapoi</t>
        </is>
      </c>
      <c r="B13" s="275" t="n">
        <v>1653.47</v>
      </c>
      <c r="C13" s="79" t="n">
        <v>9</v>
      </c>
      <c r="J13" s="199" t="n"/>
    </row>
    <row r="14">
      <c r="A14" s="22" t="inlineStr">
        <is>
          <t>Wellington</t>
        </is>
      </c>
      <c r="B14" s="275" t="n">
        <v>2456.36</v>
      </c>
      <c r="C14" s="79" t="n">
        <v>14</v>
      </c>
      <c r="J14" s="199" t="n"/>
    </row>
    <row r="15">
      <c r="A15" s="22" t="inlineStr">
        <is>
          <t>Levin</t>
        </is>
      </c>
      <c r="B15" s="275" t="n">
        <v>3057.78</v>
      </c>
      <c r="C15" s="79" t="n">
        <v>21</v>
      </c>
      <c r="J15" s="199" t="n"/>
    </row>
    <row r="16">
      <c r="A16" s="22" t="inlineStr">
        <is>
          <t>Northshore</t>
        </is>
      </c>
      <c r="B16" s="275" t="n">
        <v>4392.91</v>
      </c>
      <c r="C16" s="79" t="n">
        <v>41</v>
      </c>
      <c r="D16" s="24" t="n"/>
      <c r="J16" s="199" t="n"/>
    </row>
    <row r="17">
      <c r="A17" s="22" t="inlineStr">
        <is>
          <t>Blenheim</t>
        </is>
      </c>
      <c r="B17" s="275" t="n">
        <v>0</v>
      </c>
      <c r="C17" s="79" t="n">
        <v>0</v>
      </c>
      <c r="D17" s="24" t="n"/>
      <c r="J17" s="199" t="n"/>
    </row>
    <row r="18">
      <c r="A18" s="22" t="inlineStr">
        <is>
          <t>Cromwell</t>
        </is>
      </c>
      <c r="B18" s="275" t="n">
        <v>0</v>
      </c>
      <c r="C18" s="79" t="n">
        <v>0</v>
      </c>
      <c r="D18" s="24" t="n"/>
      <c r="J18" s="199" t="n"/>
    </row>
    <row r="19">
      <c r="A19" s="22" t="inlineStr">
        <is>
          <t>Dunedin</t>
        </is>
      </c>
      <c r="B19" s="275" t="n">
        <v>831.41</v>
      </c>
      <c r="C19" s="79" t="n">
        <v>9</v>
      </c>
      <c r="D19" s="25" t="n"/>
      <c r="J19" s="199" t="n"/>
    </row>
    <row r="20">
      <c r="A20" s="22" t="inlineStr">
        <is>
          <t>Invercargill</t>
        </is>
      </c>
      <c r="B20" s="275" t="n">
        <v>0</v>
      </c>
      <c r="C20" s="79" t="n">
        <v>0</v>
      </c>
      <c r="D20" s="25" t="n"/>
      <c r="J20" s="199" t="n"/>
    </row>
    <row r="21">
      <c r="A21" s="22" t="inlineStr">
        <is>
          <t>Timaru</t>
        </is>
      </c>
      <c r="B21" s="275" t="n">
        <v>0</v>
      </c>
      <c r="C21" s="79" t="n">
        <v>0</v>
      </c>
      <c r="J21" s="199" t="n"/>
    </row>
    <row r="22">
      <c r="A22" s="22" t="inlineStr">
        <is>
          <t>Taupo</t>
        </is>
      </c>
      <c r="B22" s="275" t="n">
        <v>0</v>
      </c>
      <c r="C22" s="79" t="n">
        <v>0</v>
      </c>
      <c r="D22" s="25" t="n"/>
      <c r="J22" s="199" t="n"/>
    </row>
    <row r="23">
      <c r="A23" s="22" t="inlineStr">
        <is>
          <t>Demo Yard</t>
        </is>
      </c>
      <c r="B23" s="275" t="n">
        <v>0</v>
      </c>
      <c r="C23" s="79" t="n">
        <v>0</v>
      </c>
      <c r="J23" s="199" t="n"/>
      <c r="P23" s="46" t="n"/>
    </row>
    <row r="24" ht="15" customHeight="1" thickBot="1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/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1425.44</v>
      </c>
    </row>
    <row r="28" ht="15" customHeight="1" thickBot="1">
      <c r="B28" s="228" t="n"/>
      <c r="C28" s="242">
        <f>SUM(C26-C27)</f>
        <v/>
      </c>
      <c r="J28" s="114" t="n"/>
    </row>
    <row r="29" ht="15" customHeight="1" thickTop="1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296476.03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/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 ht="15" customHeight="1" thickBot="1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 ht="15" customHeight="1" thickTop="1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-49.62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 ht="15" customHeight="1" thickBot="1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 ht="15" customHeight="1" thickTop="1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315.7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714.38</v>
      </c>
    </row>
    <row r="40" ht="15" customHeight="1" thickBot="1">
      <c r="B40" s="228" t="n"/>
      <c r="C40" s="242">
        <f>SUM(C38-C39)</f>
        <v/>
      </c>
      <c r="J40" s="114" t="n"/>
    </row>
    <row r="41" ht="15" customHeight="1" thickTop="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/>
    </row>
    <row r="42">
      <c r="A42" s="6" t="inlineStr">
        <is>
          <t xml:space="preserve">Total Suppliers MTD </t>
        </is>
      </c>
      <c r="B42" s="236" t="n"/>
      <c r="C42" s="113" t="n">
        <v>881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213.82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455358</v>
      </c>
      <c r="J44" s="199" t="n"/>
    </row>
    <row r="45">
      <c r="B45" s="228" t="n"/>
      <c r="C45" s="18" t="n"/>
      <c r="J45" s="199" t="n"/>
    </row>
  </sheetData>
  <pageMargins left="0.7" right="0.7" top="0.75" bottom="0.75" header="0.3" footer="0.3"/>
  <pageSetup orientation="portrait" paperSize="9" horizontalDpi="4294967293" verticalDpi="0"/>
  <drawing r:id="rId1"/>
</worksheet>
</file>

<file path=xl/worksheets/sheet85.xml><?xml version="1.0" encoding="utf-8"?>
<worksheet xmlns="http://schemas.openxmlformats.org/spreadsheetml/2006/main">
  <sheetPr>
    <outlinePr summaryBelow="1" summaryRight="1"/>
    <pageSetUpPr/>
  </sheetPr>
  <dimension ref="A1:T45"/>
  <sheetViews>
    <sheetView workbookViewId="0">
      <selection activeCell="A1" sqref="A1"/>
    </sheetView>
  </sheetViews>
  <sheetFormatPr baseColWidth="8" defaultRowHeight="14.5"/>
  <sheetData>
    <row r="1">
      <c r="A1" s="16" t="inlineStr">
        <is>
          <t>Total Company Daily Intake</t>
        </is>
      </c>
      <c r="B1" s="17" t="n">
        <v>45359.53098050926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2</v>
      </c>
      <c r="T3" s="199">
        <f>S3*210000</f>
        <v/>
      </c>
    </row>
    <row r="4">
      <c r="A4" s="22" t="inlineStr">
        <is>
          <t>Takanini</t>
        </is>
      </c>
      <c r="B4" s="275" t="n">
        <v>4251.38</v>
      </c>
      <c r="C4" s="79" t="n">
        <v>22</v>
      </c>
      <c r="J4" s="199" t="n"/>
      <c r="R4" t="inlineStr">
        <is>
          <t>saturdays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75" t="n">
        <v>9331.23</v>
      </c>
      <c r="C5" s="79" t="n">
        <v>32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1953.58</v>
      </c>
      <c r="C6" s="79" t="n">
        <v>20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2294.06</v>
      </c>
      <c r="C7" s="79" t="n">
        <v>18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410.87</v>
      </c>
      <c r="C8" s="79" t="n">
        <v>5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4479.45</v>
      </c>
      <c r="C9" s="79" t="n">
        <v>50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5666.44</v>
      </c>
      <c r="C10" s="79" t="n">
        <v>42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5637.19</v>
      </c>
      <c r="C11" s="79" t="n">
        <v>51</v>
      </c>
      <c r="J11" s="199" t="n"/>
    </row>
    <row r="12">
      <c r="A12" s="22" t="inlineStr">
        <is>
          <t>Christchurch</t>
        </is>
      </c>
      <c r="B12" s="275" t="n">
        <v>0</v>
      </c>
      <c r="C12" s="79" t="n">
        <v>0</v>
      </c>
      <c r="J12" s="199" t="n"/>
    </row>
    <row r="13">
      <c r="A13" s="22" t="inlineStr">
        <is>
          <t>Kaiapoi</t>
        </is>
      </c>
      <c r="B13" s="275" t="n">
        <v>1653.47</v>
      </c>
      <c r="C13" s="79" t="n">
        <v>9</v>
      </c>
      <c r="J13" s="199" t="n"/>
    </row>
    <row r="14">
      <c r="A14" s="22" t="inlineStr">
        <is>
          <t>Wellington</t>
        </is>
      </c>
      <c r="B14" s="275" t="n">
        <v>2456.36</v>
      </c>
      <c r="C14" s="79" t="n">
        <v>14</v>
      </c>
      <c r="J14" s="199" t="n"/>
    </row>
    <row r="15">
      <c r="A15" s="22" t="inlineStr">
        <is>
          <t>Levin</t>
        </is>
      </c>
      <c r="B15" s="275" t="n">
        <v>3057.78</v>
      </c>
      <c r="C15" s="79" t="n">
        <v>21</v>
      </c>
      <c r="J15" s="199" t="n"/>
    </row>
    <row r="16">
      <c r="A16" s="22" t="inlineStr">
        <is>
          <t>Northshore</t>
        </is>
      </c>
      <c r="B16" s="275" t="n">
        <v>4392.91</v>
      </c>
      <c r="C16" s="79" t="n">
        <v>41</v>
      </c>
      <c r="D16" s="24" t="n"/>
      <c r="J16" s="199" t="n"/>
    </row>
    <row r="17">
      <c r="A17" s="22" t="inlineStr">
        <is>
          <t>Blenheim</t>
        </is>
      </c>
      <c r="B17" s="275" t="n">
        <v>0</v>
      </c>
      <c r="C17" s="79" t="n">
        <v>0</v>
      </c>
      <c r="D17" s="24" t="n"/>
      <c r="J17" s="199" t="n"/>
    </row>
    <row r="18">
      <c r="A18" s="22" t="inlineStr">
        <is>
          <t>Cromwell</t>
        </is>
      </c>
      <c r="B18" s="275" t="n">
        <v>0</v>
      </c>
      <c r="C18" s="79" t="n">
        <v>0</v>
      </c>
      <c r="D18" s="24" t="n"/>
      <c r="J18" s="199" t="n"/>
    </row>
    <row r="19">
      <c r="A19" s="22" t="inlineStr">
        <is>
          <t>Dunedin</t>
        </is>
      </c>
      <c r="B19" s="275" t="n">
        <v>831.41</v>
      </c>
      <c r="C19" s="79" t="n">
        <v>9</v>
      </c>
      <c r="D19" s="25" t="n"/>
      <c r="J19" s="199" t="n"/>
    </row>
    <row r="20">
      <c r="A20" s="22" t="inlineStr">
        <is>
          <t>Invercargill</t>
        </is>
      </c>
      <c r="B20" s="275" t="n">
        <v>0</v>
      </c>
      <c r="C20" s="79" t="n">
        <v>0</v>
      </c>
      <c r="D20" s="25" t="n"/>
      <c r="J20" s="199" t="n"/>
    </row>
    <row r="21">
      <c r="A21" s="22" t="inlineStr">
        <is>
          <t>Timaru</t>
        </is>
      </c>
      <c r="B21" s="275" t="n">
        <v>0</v>
      </c>
      <c r="C21" s="79" t="n">
        <v>0</v>
      </c>
      <c r="J21" s="199" t="n"/>
    </row>
    <row r="22">
      <c r="A22" s="22" t="inlineStr">
        <is>
          <t>Taupo</t>
        </is>
      </c>
      <c r="B22" s="275" t="n">
        <v>0</v>
      </c>
      <c r="C22" s="79" t="n">
        <v>0</v>
      </c>
      <c r="D22" s="25" t="n"/>
      <c r="J22" s="199" t="n"/>
    </row>
    <row r="23">
      <c r="A23" s="22" t="inlineStr">
        <is>
          <t>Demo Yard</t>
        </is>
      </c>
      <c r="B23" s="275" t="n">
        <v>0</v>
      </c>
      <c r="C23" s="79" t="n">
        <v>0</v>
      </c>
      <c r="J23" s="199" t="n"/>
      <c r="P23" s="46" t="n"/>
    </row>
    <row r="24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/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1425</v>
      </c>
    </row>
    <row r="28">
      <c r="B28" s="228" t="n"/>
      <c r="C28" s="242">
        <f>SUM(C26-C27)</f>
        <v/>
      </c>
      <c r="J28" s="114" t="n"/>
    </row>
    <row r="29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250554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/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50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315.7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399</v>
      </c>
    </row>
    <row r="40">
      <c r="B40" s="228" t="n"/>
      <c r="C40" s="242">
        <f>SUM(C38-C39)</f>
        <v/>
      </c>
      <c r="J40" s="114" t="n"/>
    </row>
    <row r="4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/>
    </row>
    <row r="42">
      <c r="A42" s="6" t="inlineStr">
        <is>
          <t xml:space="preserve">Total Suppliers MTD </t>
        </is>
      </c>
      <c r="B42" s="236" t="n"/>
      <c r="C42" s="113" t="n">
        <v>881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214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455358</v>
      </c>
      <c r="J44" s="199" t="n"/>
    </row>
    <row r="45">
      <c r="B45" s="228" t="n"/>
      <c r="C45" s="18" t="n"/>
      <c r="J45" s="199" t="n"/>
    </row>
  </sheetData>
  <pageMargins left="0.75" right="0.75" top="1" bottom="1" header="0.5" footer="0.5"/>
</worksheet>
</file>

<file path=xl/worksheets/sheet86.xml><?xml version="1.0" encoding="utf-8"?>
<worksheet xmlns="http://schemas.openxmlformats.org/spreadsheetml/2006/main">
  <sheetPr>
    <outlinePr summaryBelow="1" summaryRight="1"/>
    <pageSetUpPr/>
  </sheetPr>
  <dimension ref="A1:T45"/>
  <sheetViews>
    <sheetView workbookViewId="0">
      <selection activeCell="A1" sqref="A1"/>
    </sheetView>
  </sheetViews>
  <sheetFormatPr baseColWidth="8" defaultRowHeight="14.5"/>
  <sheetData>
    <row r="1">
      <c r="A1" s="16" t="inlineStr">
        <is>
          <t>Total Company Daily Intake</t>
        </is>
      </c>
      <c r="B1" s="17" t="n">
        <v>45359.61982440972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3</v>
      </c>
      <c r="T3" s="199">
        <f>S3*210000</f>
        <v/>
      </c>
    </row>
    <row r="4">
      <c r="A4" s="22" t="inlineStr">
        <is>
          <t>Takanini</t>
        </is>
      </c>
      <c r="B4" s="275" t="n">
        <v>4251.38</v>
      </c>
      <c r="C4" s="79" t="n">
        <v>22</v>
      </c>
      <c r="J4" s="199" t="n"/>
      <c r="R4" t="inlineStr">
        <is>
          <t>saturdays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75" t="n">
        <v>9331.23</v>
      </c>
      <c r="C5" s="79" t="n">
        <v>32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1953.58</v>
      </c>
      <c r="C6" s="79" t="n">
        <v>20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2294.06</v>
      </c>
      <c r="C7" s="79" t="n">
        <v>18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410.87</v>
      </c>
      <c r="C8" s="79" t="n">
        <v>5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4479.45</v>
      </c>
      <c r="C9" s="79" t="n">
        <v>50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5666.44</v>
      </c>
      <c r="C10" s="79" t="n">
        <v>42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5637.19</v>
      </c>
      <c r="C11" s="79" t="n">
        <v>51</v>
      </c>
      <c r="J11" s="199" t="n"/>
    </row>
    <row r="12">
      <c r="A12" s="22" t="inlineStr">
        <is>
          <t>Christchurch</t>
        </is>
      </c>
      <c r="B12" s="275" t="n">
        <v>0</v>
      </c>
      <c r="C12" s="79" t="n">
        <v>0</v>
      </c>
      <c r="J12" s="199" t="n"/>
    </row>
    <row r="13">
      <c r="A13" s="22" t="inlineStr">
        <is>
          <t>Kaiapoi</t>
        </is>
      </c>
      <c r="B13" s="275" t="n">
        <v>1653.47</v>
      </c>
      <c r="C13" s="79" t="n">
        <v>9</v>
      </c>
      <c r="J13" s="199" t="n"/>
    </row>
    <row r="14">
      <c r="A14" s="22" t="inlineStr">
        <is>
          <t>Wellington</t>
        </is>
      </c>
      <c r="B14" s="275" t="n">
        <v>2456.36</v>
      </c>
      <c r="C14" s="79" t="n">
        <v>14</v>
      </c>
      <c r="J14" s="199" t="n"/>
    </row>
    <row r="15">
      <c r="A15" s="22" t="inlineStr">
        <is>
          <t>Levin</t>
        </is>
      </c>
      <c r="B15" s="275" t="n">
        <v>3057.78</v>
      </c>
      <c r="C15" s="79" t="n">
        <v>21</v>
      </c>
      <c r="J15" s="199" t="n"/>
    </row>
    <row r="16">
      <c r="A16" s="22" t="inlineStr">
        <is>
          <t>Northshore</t>
        </is>
      </c>
      <c r="B16" s="275" t="n">
        <v>4392.91</v>
      </c>
      <c r="C16" s="79" t="n">
        <v>41</v>
      </c>
      <c r="D16" s="24" t="n"/>
      <c r="J16" s="199" t="n"/>
    </row>
    <row r="17">
      <c r="A17" s="22" t="inlineStr">
        <is>
          <t>Blenheim</t>
        </is>
      </c>
      <c r="B17" s="275" t="n">
        <v>0</v>
      </c>
      <c r="C17" s="79" t="n">
        <v>0</v>
      </c>
      <c r="D17" s="24" t="n"/>
      <c r="J17" s="199" t="n"/>
    </row>
    <row r="18">
      <c r="A18" s="22" t="inlineStr">
        <is>
          <t>Cromwell</t>
        </is>
      </c>
      <c r="B18" s="275" t="n">
        <v>0</v>
      </c>
      <c r="C18" s="79" t="n">
        <v>0</v>
      </c>
      <c r="D18" s="24" t="n"/>
      <c r="J18" s="199" t="n"/>
    </row>
    <row r="19">
      <c r="A19" s="22" t="inlineStr">
        <is>
          <t>Dunedin</t>
        </is>
      </c>
      <c r="B19" s="275" t="n">
        <v>831.41</v>
      </c>
      <c r="C19" s="79" t="n">
        <v>9</v>
      </c>
      <c r="D19" s="25" t="n"/>
      <c r="J19" s="199" t="n"/>
    </row>
    <row r="20">
      <c r="A20" s="22" t="inlineStr">
        <is>
          <t>Invercargill</t>
        </is>
      </c>
      <c r="B20" s="275" t="n">
        <v>0</v>
      </c>
      <c r="C20" s="79" t="n">
        <v>0</v>
      </c>
      <c r="D20" s="25" t="n"/>
      <c r="J20" s="199" t="n"/>
    </row>
    <row r="21">
      <c r="A21" s="22" t="inlineStr">
        <is>
          <t>Timaru</t>
        </is>
      </c>
      <c r="B21" s="275" t="n">
        <v>0</v>
      </c>
      <c r="C21" s="79" t="n">
        <v>0</v>
      </c>
      <c r="J21" s="199" t="n"/>
    </row>
    <row r="22">
      <c r="A22" s="22" t="inlineStr">
        <is>
          <t>Taupo</t>
        </is>
      </c>
      <c r="B22" s="275" t="n">
        <v>0</v>
      </c>
      <c r="C22" s="79" t="n">
        <v>0</v>
      </c>
      <c r="D22" s="25" t="n"/>
      <c r="J22" s="199" t="n"/>
    </row>
    <row r="23">
      <c r="A23" s="22" t="inlineStr">
        <is>
          <t>Demo Yard</t>
        </is>
      </c>
      <c r="B23" s="275" t="n">
        <v>0</v>
      </c>
      <c r="C23" s="79" t="n">
        <v>0</v>
      </c>
      <c r="J23" s="199" t="n"/>
      <c r="P23" s="46" t="n"/>
    </row>
    <row r="24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/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1425</v>
      </c>
    </row>
    <row r="28">
      <c r="B28" s="228" t="n"/>
      <c r="C28" s="242">
        <f>SUM(C26-C27)</f>
        <v/>
      </c>
      <c r="J28" s="114" t="n"/>
    </row>
    <row r="29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250554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/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50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315.7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399</v>
      </c>
    </row>
    <row r="40">
      <c r="B40" s="228" t="n"/>
      <c r="C40" s="242">
        <f>SUM(C38-C39)</f>
        <v/>
      </c>
      <c r="J40" s="114" t="n"/>
    </row>
    <row r="4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/>
    </row>
    <row r="42">
      <c r="A42" s="6" t="inlineStr">
        <is>
          <t xml:space="preserve">Total Suppliers MTD </t>
        </is>
      </c>
      <c r="B42" s="236" t="n"/>
      <c r="C42" s="113" t="n">
        <v>881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214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455358</v>
      </c>
      <c r="J44" s="199" t="n"/>
    </row>
    <row r="45">
      <c r="B45" s="228" t="n"/>
      <c r="C45" s="18" t="n"/>
      <c r="J45" s="199" t="n"/>
    </row>
  </sheetData>
  <pageMargins left="0.75" right="0.75" top="1" bottom="1" header="0.5" footer="0.5"/>
</worksheet>
</file>

<file path=xl/worksheets/sheet87.xml><?xml version="1.0" encoding="utf-8"?>
<worksheet xmlns="http://schemas.openxmlformats.org/spreadsheetml/2006/main">
  <sheetPr>
    <outlinePr summaryBelow="1" summaryRight="1"/>
    <pageSetUpPr/>
  </sheetPr>
  <dimension ref="A1:T45"/>
  <sheetViews>
    <sheetView workbookViewId="0">
      <selection activeCell="A1" sqref="A1"/>
    </sheetView>
  </sheetViews>
  <sheetFormatPr baseColWidth="8" defaultRowHeight="14.5"/>
  <sheetData>
    <row r="1">
      <c r="A1" s="16" t="inlineStr">
        <is>
          <t>Total Company Daily Intake</t>
        </is>
      </c>
      <c r="B1" s="17" t="n">
        <v>45359.6224989699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4</v>
      </c>
      <c r="T3" s="199">
        <f>S3*210000</f>
        <v/>
      </c>
    </row>
    <row r="4">
      <c r="A4" s="22" t="inlineStr">
        <is>
          <t>Takanini</t>
        </is>
      </c>
      <c r="B4" s="275" t="n">
        <v>4251.38</v>
      </c>
      <c r="C4" s="79" t="n">
        <v>22</v>
      </c>
      <c r="J4" s="199" t="n"/>
      <c r="R4" t="inlineStr">
        <is>
          <t>saturdays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75" t="n">
        <v>9331.23</v>
      </c>
      <c r="C5" s="79" t="n">
        <v>32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1953.58</v>
      </c>
      <c r="C6" s="79" t="n">
        <v>20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2294.06</v>
      </c>
      <c r="C7" s="79" t="n">
        <v>18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410.87</v>
      </c>
      <c r="C8" s="79" t="n">
        <v>5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4479.45</v>
      </c>
      <c r="C9" s="79" t="n">
        <v>50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5666.44</v>
      </c>
      <c r="C10" s="79" t="n">
        <v>42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5637.19</v>
      </c>
      <c r="C11" s="79" t="n">
        <v>51</v>
      </c>
      <c r="J11" s="199" t="n"/>
    </row>
    <row r="12">
      <c r="A12" s="22" t="inlineStr">
        <is>
          <t>Christchurch</t>
        </is>
      </c>
      <c r="B12" s="275" t="n">
        <v>0</v>
      </c>
      <c r="C12" s="79" t="n">
        <v>0</v>
      </c>
      <c r="J12" s="199" t="n"/>
    </row>
    <row r="13">
      <c r="A13" s="22" t="inlineStr">
        <is>
          <t>Kaiapoi</t>
        </is>
      </c>
      <c r="B13" s="275" t="n">
        <v>1653.47</v>
      </c>
      <c r="C13" s="79" t="n">
        <v>9</v>
      </c>
      <c r="J13" s="199" t="n"/>
    </row>
    <row r="14">
      <c r="A14" s="22" t="inlineStr">
        <is>
          <t>Wellington</t>
        </is>
      </c>
      <c r="B14" s="275" t="n">
        <v>2456.36</v>
      </c>
      <c r="C14" s="79" t="n">
        <v>14</v>
      </c>
      <c r="J14" s="199" t="n"/>
    </row>
    <row r="15">
      <c r="A15" s="22" t="inlineStr">
        <is>
          <t>Levin</t>
        </is>
      </c>
      <c r="B15" s="275" t="n">
        <v>3057.78</v>
      </c>
      <c r="C15" s="79" t="n">
        <v>21</v>
      </c>
      <c r="J15" s="199" t="n"/>
    </row>
    <row r="16">
      <c r="A16" s="22" t="inlineStr">
        <is>
          <t>Northshore</t>
        </is>
      </c>
      <c r="B16" s="275" t="n">
        <v>4392.91</v>
      </c>
      <c r="C16" s="79" t="n">
        <v>41</v>
      </c>
      <c r="D16" s="24" t="n"/>
      <c r="J16" s="199" t="n"/>
    </row>
    <row r="17">
      <c r="A17" s="22" t="inlineStr">
        <is>
          <t>Blenheim</t>
        </is>
      </c>
      <c r="B17" s="275" t="n">
        <v>0</v>
      </c>
      <c r="C17" s="79" t="n">
        <v>0</v>
      </c>
      <c r="D17" s="24" t="n"/>
      <c r="J17" s="199" t="n"/>
    </row>
    <row r="18">
      <c r="A18" s="22" t="inlineStr">
        <is>
          <t>Cromwell</t>
        </is>
      </c>
      <c r="B18" s="275" t="n">
        <v>0</v>
      </c>
      <c r="C18" s="79" t="n">
        <v>0</v>
      </c>
      <c r="D18" s="24" t="n"/>
      <c r="J18" s="199" t="n"/>
    </row>
    <row r="19">
      <c r="A19" s="22" t="inlineStr">
        <is>
          <t>Dunedin</t>
        </is>
      </c>
      <c r="B19" s="275" t="n">
        <v>831.41</v>
      </c>
      <c r="C19" s="79" t="n">
        <v>9</v>
      </c>
      <c r="D19" s="25" t="n"/>
      <c r="J19" s="199" t="n"/>
    </row>
    <row r="20">
      <c r="A20" s="22" t="inlineStr">
        <is>
          <t>Invercargill</t>
        </is>
      </c>
      <c r="B20" s="275" t="n">
        <v>0</v>
      </c>
      <c r="C20" s="79" t="n">
        <v>0</v>
      </c>
      <c r="D20" s="25" t="n"/>
      <c r="J20" s="199" t="n"/>
    </row>
    <row r="21">
      <c r="A21" s="22" t="inlineStr">
        <is>
          <t>Timaru</t>
        </is>
      </c>
      <c r="B21" s="275" t="n">
        <v>0</v>
      </c>
      <c r="C21" s="79" t="n">
        <v>0</v>
      </c>
      <c r="J21" s="199" t="n"/>
    </row>
    <row r="22">
      <c r="A22" s="22" t="inlineStr">
        <is>
          <t>Taupo</t>
        </is>
      </c>
      <c r="B22" s="275" t="n">
        <v>0</v>
      </c>
      <c r="C22" s="79" t="n">
        <v>0</v>
      </c>
      <c r="D22" s="25" t="n"/>
      <c r="J22" s="199" t="n"/>
    </row>
    <row r="23">
      <c r="A23" s="22" t="inlineStr">
        <is>
          <t>Demo Yard</t>
        </is>
      </c>
      <c r="B23" s="275" t="n">
        <v>0</v>
      </c>
      <c r="C23" s="79" t="n">
        <v>0</v>
      </c>
      <c r="J23" s="199" t="n"/>
      <c r="P23" s="46" t="n"/>
    </row>
    <row r="24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/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1425</v>
      </c>
    </row>
    <row r="28">
      <c r="B28" s="228" t="n"/>
      <c r="C28" s="242">
        <f>SUM(C26-C27)</f>
        <v/>
      </c>
      <c r="J28" s="114" t="n"/>
    </row>
    <row r="29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250554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/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50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315.7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399</v>
      </c>
    </row>
    <row r="40">
      <c r="B40" s="228" t="n"/>
      <c r="C40" s="242">
        <f>SUM(C38-C39)</f>
        <v/>
      </c>
      <c r="J40" s="114" t="n"/>
    </row>
    <row r="4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/>
    </row>
    <row r="42">
      <c r="A42" s="6" t="inlineStr">
        <is>
          <t xml:space="preserve">Total Suppliers MTD </t>
        </is>
      </c>
      <c r="B42" s="236" t="n"/>
      <c r="C42" s="113" t="n">
        <v>881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214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455358</v>
      </c>
      <c r="J44" s="199" t="n"/>
    </row>
    <row r="45">
      <c r="B45" s="228" t="n"/>
      <c r="C45" s="18" t="n"/>
      <c r="J45" s="199" t="n"/>
    </row>
  </sheetData>
  <pageMargins left="0.75" right="0.75" top="1" bottom="1" header="0.5" footer="0.5"/>
</worksheet>
</file>

<file path=xl/worksheets/sheet88.xml><?xml version="1.0" encoding="utf-8"?>
<worksheet xmlns="http://schemas.openxmlformats.org/spreadsheetml/2006/main">
  <sheetPr>
    <outlinePr summaryBelow="1" summaryRight="1"/>
    <pageSetUpPr/>
  </sheetPr>
  <dimension ref="A1:T45"/>
  <sheetViews>
    <sheetView tabSelected="1" workbookViewId="0">
      <selection activeCell="G8" sqref="G8"/>
    </sheetView>
  </sheetViews>
  <sheetFormatPr baseColWidth="8" defaultRowHeight="14.5"/>
  <cols>
    <col width="36.54296875" bestFit="1" customWidth="1" min="1" max="1"/>
    <col width="21.7265625" bestFit="1" customWidth="1" min="2" max="2"/>
    <col width="15.453125" bestFit="1" customWidth="1" min="3" max="3"/>
    <col width="25.6328125" bestFit="1" customWidth="1" min="5" max="5"/>
    <col width="6.26953125" bestFit="1" customWidth="1" min="10" max="10"/>
    <col width="17.6328125" bestFit="1" customWidth="1" min="18" max="18"/>
    <col width="80.1796875" bestFit="1" customWidth="1" min="19" max="19"/>
    <col width="12.7265625" bestFit="1" customWidth="1" min="20" max="20"/>
  </cols>
  <sheetData>
    <row r="1">
      <c r="A1" s="16" t="inlineStr">
        <is>
          <t>Total Company Daily Intake</t>
        </is>
      </c>
      <c r="B1" s="17" t="n">
        <v>45362.70737605987</v>
      </c>
      <c r="C1" s="18" t="n"/>
      <c r="J1" s="199" t="n"/>
    </row>
    <row r="2">
      <c r="B2" s="228" t="n"/>
      <c r="C2" s="18" t="n"/>
      <c r="J2" s="199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No. of Customers</t>
        </is>
      </c>
      <c r="D3" s="21" t="n"/>
      <c r="J3" s="199" t="n"/>
      <c r="R3" t="inlineStr">
        <is>
          <t>days</t>
        </is>
      </c>
      <c r="S3" s="199" t="n">
        <v>15</v>
      </c>
      <c r="T3" s="199">
        <f>S3*210000</f>
        <v/>
      </c>
    </row>
    <row r="4">
      <c r="A4" s="22" t="inlineStr">
        <is>
          <t>Takanini</t>
        </is>
      </c>
      <c r="B4" s="275" t="n">
        <v>4251.38</v>
      </c>
      <c r="C4" s="79" t="n">
        <v>22</v>
      </c>
      <c r="J4" s="199" t="n"/>
      <c r="R4" t="inlineStr">
        <is>
          <t>saturdays</t>
        </is>
      </c>
      <c r="S4" s="199" t="n">
        <v>1</v>
      </c>
      <c r="T4" s="199">
        <f>S4*70000</f>
        <v/>
      </c>
    </row>
    <row r="5">
      <c r="A5" s="22" t="inlineStr">
        <is>
          <t>Kamo</t>
        </is>
      </c>
      <c r="B5" s="275" t="n">
        <v>9331.23</v>
      </c>
      <c r="C5" s="79" t="n">
        <v>32</v>
      </c>
      <c r="J5" s="199" t="n"/>
      <c r="S5" s="199" t="n"/>
      <c r="T5" s="217">
        <f>SUM(T3:T4)</f>
        <v/>
      </c>
    </row>
    <row r="6">
      <c r="A6" s="22" t="inlineStr">
        <is>
          <t>Whangarei</t>
        </is>
      </c>
      <c r="B6" s="275" t="n">
        <v>1953.58</v>
      </c>
      <c r="C6" s="79" t="n">
        <v>20</v>
      </c>
      <c r="J6" s="199" t="n"/>
      <c r="S6" s="199" t="n"/>
      <c r="T6" s="217" t="n"/>
    </row>
    <row r="7">
      <c r="A7" s="22" t="inlineStr">
        <is>
          <t>West Auckland</t>
        </is>
      </c>
      <c r="B7" s="275" t="n">
        <v>2294.06</v>
      </c>
      <c r="C7" s="79" t="n">
        <v>18</v>
      </c>
      <c r="J7" s="199" t="n"/>
      <c r="R7" t="inlineStr">
        <is>
          <t xml:space="preserve">total brokered days </t>
        </is>
      </c>
      <c r="S7" s="199">
        <f>S3</f>
        <v/>
      </c>
      <c r="T7" s="199">
        <f>S7*35000</f>
        <v/>
      </c>
    </row>
    <row r="8">
      <c r="A8" s="22" t="inlineStr">
        <is>
          <t>Penrose</t>
        </is>
      </c>
      <c r="B8" s="275" t="n">
        <v>410.87</v>
      </c>
      <c r="C8" s="79" t="n">
        <v>5</v>
      </c>
      <c r="J8" s="199" t="n"/>
      <c r="S8" s="199" t="n"/>
      <c r="T8" s="199" t="n"/>
    </row>
    <row r="9">
      <c r="A9" s="22" t="inlineStr">
        <is>
          <t>East Tamaki</t>
        </is>
      </c>
      <c r="B9" s="275" t="n">
        <v>4479.45</v>
      </c>
      <c r="C9" s="79" t="n">
        <v>50</v>
      </c>
      <c r="J9" s="199" t="n"/>
      <c r="S9" s="199" t="n"/>
      <c r="T9" s="199" t="n"/>
    </row>
    <row r="10">
      <c r="A10" s="22" t="inlineStr">
        <is>
          <t>Otahuhu</t>
        </is>
      </c>
      <c r="B10" s="275" t="n">
        <v>5666.44</v>
      </c>
      <c r="C10" s="79" t="n">
        <v>42</v>
      </c>
      <c r="J10" s="199" t="n"/>
      <c r="S10" s="214" t="inlineStr">
        <is>
          <t>For Saturday's always use $70000 as Daily Projected Purchases and rest of the week $210000</t>
        </is>
      </c>
      <c r="T10" s="214" t="n"/>
    </row>
    <row r="11">
      <c r="A11" s="22" t="inlineStr">
        <is>
          <t>Hamilton</t>
        </is>
      </c>
      <c r="B11" s="275" t="n">
        <v>5637.19</v>
      </c>
      <c r="C11" s="79" t="n">
        <v>51</v>
      </c>
      <c r="J11" s="199" t="n"/>
    </row>
    <row r="12">
      <c r="A12" s="22" t="inlineStr">
        <is>
          <t>Christchurch</t>
        </is>
      </c>
      <c r="B12" s="275" t="n">
        <v>0</v>
      </c>
      <c r="C12" s="79" t="n">
        <v>0</v>
      </c>
      <c r="J12" s="199" t="n"/>
    </row>
    <row r="13">
      <c r="A13" s="22" t="inlineStr">
        <is>
          <t>Kaiapoi</t>
        </is>
      </c>
      <c r="B13" s="275" t="n">
        <v>1653.47</v>
      </c>
      <c r="C13" s="79" t="n">
        <v>9</v>
      </c>
      <c r="J13" s="199" t="n"/>
    </row>
    <row r="14">
      <c r="A14" s="22" t="inlineStr">
        <is>
          <t>Wellington</t>
        </is>
      </c>
      <c r="B14" s="275" t="n">
        <v>2456.36</v>
      </c>
      <c r="C14" s="79" t="n">
        <v>14</v>
      </c>
      <c r="J14" s="199" t="n"/>
    </row>
    <row r="15">
      <c r="A15" s="22" t="inlineStr">
        <is>
          <t>Levin</t>
        </is>
      </c>
      <c r="B15" s="275" t="n">
        <v>3057.78</v>
      </c>
      <c r="C15" s="79" t="n">
        <v>21</v>
      </c>
      <c r="J15" s="199" t="n"/>
    </row>
    <row r="16">
      <c r="A16" s="22" t="inlineStr">
        <is>
          <t>Northshore</t>
        </is>
      </c>
      <c r="B16" s="275" t="n">
        <v>4392.91</v>
      </c>
      <c r="C16" s="79" t="n">
        <v>41</v>
      </c>
      <c r="D16" s="24" t="n"/>
      <c r="J16" s="199" t="n"/>
    </row>
    <row r="17">
      <c r="A17" s="22" t="inlineStr">
        <is>
          <t>Blenheim</t>
        </is>
      </c>
      <c r="B17" s="275" t="n">
        <v>0</v>
      </c>
      <c r="C17" s="79" t="n">
        <v>0</v>
      </c>
      <c r="D17" s="24" t="n"/>
      <c r="J17" s="199" t="n"/>
    </row>
    <row r="18">
      <c r="A18" s="22" t="inlineStr">
        <is>
          <t>Cromwell</t>
        </is>
      </c>
      <c r="B18" s="275" t="n">
        <v>0</v>
      </c>
      <c r="C18" s="79" t="n">
        <v>0</v>
      </c>
      <c r="D18" s="24" t="n"/>
      <c r="J18" s="199" t="n"/>
    </row>
    <row r="19">
      <c r="A19" s="22" t="inlineStr">
        <is>
          <t>Dunedin</t>
        </is>
      </c>
      <c r="B19" s="275" t="n">
        <v>831.41</v>
      </c>
      <c r="C19" s="79" t="n">
        <v>9</v>
      </c>
      <c r="D19" s="25" t="n"/>
      <c r="J19" s="199" t="n"/>
    </row>
    <row r="20">
      <c r="A20" s="22" t="inlineStr">
        <is>
          <t>Invercargill</t>
        </is>
      </c>
      <c r="B20" s="275" t="n">
        <v>0</v>
      </c>
      <c r="C20" s="79" t="n">
        <v>0</v>
      </c>
      <c r="D20" s="25" t="n"/>
      <c r="J20" s="199" t="n"/>
    </row>
    <row r="21">
      <c r="A21" s="22" t="inlineStr">
        <is>
          <t>Timaru</t>
        </is>
      </c>
      <c r="B21" s="275" t="n">
        <v>0</v>
      </c>
      <c r="C21" s="79" t="n">
        <v>0</v>
      </c>
      <c r="J21" s="199" t="n"/>
    </row>
    <row r="22">
      <c r="A22" s="22" t="inlineStr">
        <is>
          <t>Taupo</t>
        </is>
      </c>
      <c r="B22" s="275" t="n">
        <v>0</v>
      </c>
      <c r="C22" s="79" t="n">
        <v>0</v>
      </c>
      <c r="D22" s="25" t="n"/>
      <c r="J22" s="199" t="n"/>
    </row>
    <row r="23">
      <c r="A23" s="22" t="inlineStr">
        <is>
          <t>Demo Yard</t>
        </is>
      </c>
      <c r="B23" s="275" t="n">
        <v>0</v>
      </c>
      <c r="C23" s="79" t="n">
        <v>0</v>
      </c>
      <c r="J23" s="199" t="n"/>
      <c r="P23" s="46" t="n"/>
    </row>
    <row r="24">
      <c r="A24" s="19" t="inlineStr">
        <is>
          <t>Total company daily intake</t>
        </is>
      </c>
      <c r="B24" s="265">
        <f>SUM(B4:B23)</f>
        <v/>
      </c>
      <c r="C24" s="26">
        <f>SUM(C4:C23)</f>
        <v/>
      </c>
      <c r="J24" s="199" t="n"/>
    </row>
    <row r="25">
      <c r="B25" s="228" t="n"/>
      <c r="C25" s="18" t="n"/>
      <c r="J25" s="199" t="n"/>
    </row>
    <row r="26">
      <c r="A26" s="2" t="inlineStr">
        <is>
          <t>Total Daily Purchases</t>
        </is>
      </c>
      <c r="B26" s="231" t="n"/>
      <c r="C26" s="241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86" t="n"/>
    </row>
    <row r="27">
      <c r="A27" s="2" t="inlineStr">
        <is>
          <t xml:space="preserve">Daily Projected Purchases </t>
        </is>
      </c>
      <c r="B27" s="231" t="n"/>
      <c r="C27" s="241">
        <f>IF(AND(WEEKDAY(B1, 2)&lt;6, WEEKDAY(B1, 2)&lt;&gt;7), 210000, 70000)</f>
        <v/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86" t="n">
        <v>12260</v>
      </c>
    </row>
    <row r="28">
      <c r="B28" s="228" t="n"/>
      <c r="C28" s="242">
        <f>SUM(C26-C27)</f>
        <v/>
      </c>
      <c r="J28" s="114" t="n"/>
    </row>
    <row r="29">
      <c r="B29" s="228" t="n"/>
      <c r="C29" s="63" t="n"/>
      <c r="E29" s="9" t="inlineStr">
        <is>
          <t>Total Daily 1% Sorting Fee</t>
        </is>
      </c>
      <c r="F29" s="9" t="n"/>
      <c r="G29" s="9" t="n"/>
      <c r="H29" s="9" t="n"/>
      <c r="I29" s="9" t="n"/>
      <c r="J29" s="115" t="n"/>
    </row>
    <row r="30">
      <c r="A30" s="3" t="inlineStr">
        <is>
          <t xml:space="preserve">Total Purchases MTD </t>
        </is>
      </c>
      <c r="B30" s="233" t="n"/>
      <c r="C30" s="105" t="n">
        <v>1495769</v>
      </c>
      <c r="E30" s="9" t="inlineStr">
        <is>
          <t>Total 1% Sorting Fee MTD</t>
        </is>
      </c>
      <c r="F30" s="9" t="n"/>
      <c r="G30" s="9" t="n"/>
      <c r="H30" s="9" t="n"/>
      <c r="I30" s="9" t="n"/>
      <c r="J30" s="115" t="n"/>
    </row>
    <row r="31">
      <c r="A31" s="3" t="inlineStr">
        <is>
          <t xml:space="preserve">Projected Total Purchases MTD </t>
        </is>
      </c>
      <c r="B31" s="233" t="n"/>
      <c r="C31" s="105">
        <f>T5</f>
        <v/>
      </c>
      <c r="J31" s="114" t="n"/>
    </row>
    <row r="32">
      <c r="B32" s="228" t="n"/>
      <c r="C32" s="242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116" t="inlineStr">
        <is>
          <t>-</t>
        </is>
      </c>
    </row>
    <row r="33">
      <c r="B33" s="228" t="n"/>
      <c r="C33" s="92" t="n"/>
      <c r="E33" s="34" t="inlineStr">
        <is>
          <t>Total Bin Hire Charge MTD</t>
        </is>
      </c>
      <c r="F33" s="34" t="n"/>
      <c r="G33" s="34" t="n"/>
      <c r="H33" s="34" t="n"/>
      <c r="I33" s="34" t="n"/>
      <c r="J33" s="116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106" t="n">
        <v>30822</v>
      </c>
      <c r="J34" s="114" t="n"/>
    </row>
    <row r="35">
      <c r="A35" s="36" t="inlineStr">
        <is>
          <t xml:space="preserve">Projected Total Brokered Purchases MTD </t>
        </is>
      </c>
      <c r="B35" s="234" t="n"/>
      <c r="C35" s="106">
        <f>T7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117" t="n"/>
    </row>
    <row r="36">
      <c r="B36" s="228" t="n"/>
      <c r="C36" s="242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117" t="n"/>
    </row>
    <row r="37">
      <c r="B37" s="228" t="n"/>
      <c r="C37" s="92" t="n"/>
      <c r="J37" s="114" t="n"/>
    </row>
    <row r="38">
      <c r="A38" s="40" t="inlineStr">
        <is>
          <t xml:space="preserve">Combined Total Purchases MTD </t>
        </is>
      </c>
      <c r="B38" s="235" t="n"/>
      <c r="C38" s="107">
        <f>C30+C34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99" t="n">
        <v>315.7</v>
      </c>
    </row>
    <row r="39">
      <c r="A39" s="40" t="inlineStr">
        <is>
          <t xml:space="preserve">Combined Projected Total Purchases MTD </t>
        </is>
      </c>
      <c r="B39" s="235" t="n"/>
      <c r="C39" s="107">
        <f>C31+C35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99" t="n">
        <v>3246</v>
      </c>
    </row>
    <row r="40">
      <c r="B40" s="228" t="n"/>
      <c r="C40" s="242">
        <f>SUM(C38-C39)</f>
        <v/>
      </c>
      <c r="J40" s="114" t="n"/>
    </row>
    <row r="41">
      <c r="B41" s="228" t="n"/>
      <c r="C41" s="73" t="n"/>
      <c r="E41" s="13" t="inlineStr">
        <is>
          <t>Total Daily FAF Charge</t>
        </is>
      </c>
      <c r="F41" s="13" t="n"/>
      <c r="G41" s="13" t="n"/>
      <c r="H41" s="13" t="n"/>
      <c r="I41" s="13" t="n"/>
      <c r="J41" s="102" t="n"/>
    </row>
    <row r="42">
      <c r="A42" s="6" t="inlineStr">
        <is>
          <t xml:space="preserve">Total Suppliers MTD </t>
        </is>
      </c>
      <c r="B42" s="236" t="n"/>
      <c r="C42" s="113" t="n">
        <v>881</v>
      </c>
      <c r="E42" s="13" t="inlineStr">
        <is>
          <t>Total FAF Charge MTD</t>
        </is>
      </c>
      <c r="F42" s="13" t="n"/>
      <c r="G42" s="13" t="n"/>
      <c r="H42" s="13" t="n"/>
      <c r="I42" s="13" t="n"/>
      <c r="J42" s="102" t="n">
        <v>1839</v>
      </c>
    </row>
    <row r="43">
      <c r="B43" s="228" t="n"/>
      <c r="C43" s="73" t="n"/>
      <c r="J43" s="199" t="n"/>
    </row>
    <row r="44">
      <c r="A44" s="7" t="inlineStr">
        <is>
          <t xml:space="preserve">Total Sales MTD </t>
        </is>
      </c>
      <c r="B44" s="237" t="n"/>
      <c r="C44" s="108" t="n">
        <v>549148</v>
      </c>
      <c r="J44" s="199" t="n"/>
    </row>
    <row r="45">
      <c r="B45" s="228" t="n"/>
      <c r="C45" s="18" t="n"/>
      <c r="J45" s="199" t="n"/>
    </row>
  </sheetData>
  <pageMargins left="0.75" right="0.75" top="1" bottom="1" header="0.5" footer="0.5"/>
</worksheet>
</file>

<file path=xl/worksheets/sheet9.xml><?xml version="1.0" encoding="utf-8"?>
<worksheet xmlns:r="http://schemas.openxmlformats.org/officeDocument/2006/relationships" xmlns="http://schemas.openxmlformats.org/spreadsheetml/2006/main">
  <sheetPr codeName="Sheet9">
    <outlinePr summaryBelow="1" summaryRight="1"/>
    <pageSetUpPr/>
  </sheetPr>
  <dimension ref="A1:Z45"/>
  <sheetViews>
    <sheetView zoomScale="70" zoomScaleNormal="70" workbookViewId="0">
      <selection activeCell="P22" sqref="P22"/>
    </sheetView>
  </sheetViews>
  <sheetFormatPr baseColWidth="8" defaultRowHeight="14.5"/>
  <cols>
    <col width="30" customWidth="1" min="1" max="1"/>
    <col width="33.54296875" customWidth="1" style="227" min="2" max="2"/>
    <col width="27" customWidth="1" min="3" max="3"/>
    <col width="15" customWidth="1" min="10" max="10"/>
    <col width="17.90625" customWidth="1" min="20" max="20"/>
  </cols>
  <sheetData>
    <row r="1">
      <c r="A1" s="16" t="inlineStr">
        <is>
          <t xml:space="preserve">Total Company Daily Intake </t>
        </is>
      </c>
      <c r="B1" s="17" t="n">
        <v>45260</v>
      </c>
      <c r="C1" s="18" t="n"/>
    </row>
    <row r="2">
      <c r="B2" s="228" t="n"/>
      <c r="C2" s="18" t="n"/>
    </row>
    <row r="3">
      <c r="A3" s="19" t="inlineStr">
        <is>
          <t>Branch</t>
        </is>
      </c>
      <c r="B3" s="20" t="inlineStr">
        <is>
          <t>Purchases incl. GST ($$$)</t>
        </is>
      </c>
      <c r="C3" s="20" t="inlineStr">
        <is>
          <t>No of Customers</t>
        </is>
      </c>
      <c r="D3" s="21" t="n"/>
      <c r="R3" t="inlineStr">
        <is>
          <t>days</t>
        </is>
      </c>
      <c r="S3" s="199" t="n">
        <v>22</v>
      </c>
      <c r="T3" s="199">
        <f>S3*210000</f>
        <v/>
      </c>
    </row>
    <row r="4">
      <c r="A4" s="22" t="inlineStr">
        <is>
          <t>Takanini</t>
        </is>
      </c>
      <c r="B4" s="229" t="n">
        <v>264169.56</v>
      </c>
      <c r="C4" s="23" t="n">
        <v>67</v>
      </c>
      <c r="R4" t="inlineStr">
        <is>
          <t>staturday</t>
        </is>
      </c>
      <c r="S4" s="199" t="n">
        <v>4</v>
      </c>
      <c r="T4" s="199">
        <f>S4*70000</f>
        <v/>
      </c>
    </row>
    <row r="5">
      <c r="A5" s="22" t="inlineStr">
        <is>
          <t>Kamo</t>
        </is>
      </c>
      <c r="B5" s="229" t="n">
        <v>7578.24</v>
      </c>
      <c r="C5" s="23" t="n">
        <v>34</v>
      </c>
      <c r="S5" s="199" t="n"/>
      <c r="T5" s="217">
        <f>SUM(T3:T4)</f>
        <v/>
      </c>
    </row>
    <row r="6">
      <c r="A6" s="22" t="inlineStr">
        <is>
          <t>Whangarei</t>
        </is>
      </c>
      <c r="B6" s="229" t="n">
        <v>3564.14</v>
      </c>
      <c r="C6" s="23" t="n">
        <v>34</v>
      </c>
      <c r="S6" s="199" t="n"/>
      <c r="T6" s="217" t="n"/>
    </row>
    <row r="7">
      <c r="A7" s="22" t="inlineStr">
        <is>
          <t>West Auckland</t>
        </is>
      </c>
      <c r="B7" s="229" t="n">
        <v>10652.55</v>
      </c>
      <c r="C7" s="23" t="n">
        <v>22</v>
      </c>
      <c r="R7" t="inlineStr">
        <is>
          <t xml:space="preserve">total brokered days </t>
        </is>
      </c>
      <c r="S7" s="199" t="n">
        <v>22</v>
      </c>
      <c r="T7" s="199">
        <f>S7*35000</f>
        <v/>
      </c>
    </row>
    <row r="8">
      <c r="A8" s="22" t="inlineStr">
        <is>
          <t>Penrose</t>
        </is>
      </c>
      <c r="B8" s="229" t="n">
        <v>18987.33</v>
      </c>
      <c r="C8" s="23" t="n">
        <v>23</v>
      </c>
      <c r="S8" s="199" t="n"/>
      <c r="T8" s="199" t="n"/>
    </row>
    <row r="9">
      <c r="A9" s="22" t="inlineStr">
        <is>
          <t>East Tamaki</t>
        </is>
      </c>
      <c r="B9" s="229" t="n">
        <v>4079.66</v>
      </c>
      <c r="C9" s="23" t="n">
        <v>33</v>
      </c>
      <c r="S9" s="199" t="n"/>
      <c r="T9" s="199" t="n"/>
    </row>
    <row r="10">
      <c r="A10" s="22" t="inlineStr">
        <is>
          <t>Otahuhu</t>
        </is>
      </c>
      <c r="B10" s="229" t="n">
        <v>9381.02</v>
      </c>
      <c r="C10" s="23" t="n">
        <v>36</v>
      </c>
      <c r="S10" s="214" t="inlineStr">
        <is>
          <t>For Saturday's always use $70000 as Daily Projected Purchases and rest of the week $210000</t>
        </is>
      </c>
      <c r="T10" s="214" t="n"/>
      <c r="U10" s="6" t="n"/>
      <c r="V10" s="6" t="n"/>
      <c r="W10" s="6" t="n"/>
      <c r="X10" s="6" t="n"/>
      <c r="Y10" s="6" t="n"/>
      <c r="Z10" s="6" t="n"/>
    </row>
    <row r="11">
      <c r="A11" s="22" t="inlineStr">
        <is>
          <t>Hamilton</t>
        </is>
      </c>
      <c r="B11" s="229" t="n">
        <v>8659.690000000001</v>
      </c>
      <c r="C11" s="23" t="n">
        <v>30</v>
      </c>
    </row>
    <row r="12">
      <c r="A12" s="22" t="inlineStr">
        <is>
          <t>Christchurch</t>
        </is>
      </c>
      <c r="B12" s="229" t="n">
        <v>22732.22</v>
      </c>
      <c r="C12" s="23" t="n">
        <v>14</v>
      </c>
    </row>
    <row r="13">
      <c r="A13" s="22" t="inlineStr">
        <is>
          <t>Kaiapoi</t>
        </is>
      </c>
      <c r="B13" s="229" t="n">
        <v>1928.21</v>
      </c>
      <c r="C13" s="23" t="n">
        <v>11</v>
      </c>
    </row>
    <row r="14">
      <c r="A14" s="22" t="inlineStr">
        <is>
          <t>Wellington</t>
        </is>
      </c>
      <c r="B14" s="229" t="n">
        <v>16018.18</v>
      </c>
      <c r="C14" s="23" t="n">
        <v>32</v>
      </c>
    </row>
    <row r="15">
      <c r="A15" s="22" t="inlineStr">
        <is>
          <t>Levin</t>
        </is>
      </c>
      <c r="B15" s="229" t="n">
        <v>2259.37</v>
      </c>
      <c r="C15" s="23" t="n">
        <v>26</v>
      </c>
    </row>
    <row r="16">
      <c r="A16" s="22" t="inlineStr">
        <is>
          <t>Northshore</t>
        </is>
      </c>
      <c r="B16" s="229" t="n">
        <v>19386.55</v>
      </c>
      <c r="C16" s="23" t="n">
        <v>60</v>
      </c>
      <c r="D16" s="24" t="n"/>
    </row>
    <row r="17">
      <c r="A17" s="22" t="inlineStr">
        <is>
          <t>Blenheim</t>
        </is>
      </c>
      <c r="B17" s="229" t="n">
        <v>421.37</v>
      </c>
      <c r="C17" s="23" t="n">
        <v>13</v>
      </c>
      <c r="D17" s="24" t="n"/>
    </row>
    <row r="18">
      <c r="A18" s="22" t="inlineStr">
        <is>
          <t>Cromwell</t>
        </is>
      </c>
      <c r="B18" s="229" t="n">
        <v>1302.89</v>
      </c>
      <c r="C18" s="23" t="n">
        <v>7</v>
      </c>
      <c r="D18" s="24" t="n"/>
    </row>
    <row r="19">
      <c r="A19" s="22" t="inlineStr">
        <is>
          <t>Dunedin</t>
        </is>
      </c>
      <c r="B19" s="229" t="n">
        <v>514.79</v>
      </c>
      <c r="C19" s="23" t="n">
        <v>8</v>
      </c>
      <c r="D19" s="25" t="n"/>
    </row>
    <row r="20">
      <c r="A20" s="22" t="inlineStr">
        <is>
          <t>Invercargill</t>
        </is>
      </c>
      <c r="B20" s="229" t="n">
        <v>13587.16</v>
      </c>
      <c r="C20" s="23" t="n">
        <v>10</v>
      </c>
      <c r="D20" s="25" t="n"/>
    </row>
    <row r="21">
      <c r="A21" s="22" t="inlineStr">
        <is>
          <t>Timaru</t>
        </is>
      </c>
      <c r="B21" s="229" t="n">
        <v>1735.54</v>
      </c>
      <c r="C21" s="23" t="n">
        <v>15</v>
      </c>
    </row>
    <row r="22">
      <c r="A22" s="22" t="inlineStr">
        <is>
          <t>Taupo</t>
        </is>
      </c>
      <c r="B22" s="229" t="n">
        <v>76.55</v>
      </c>
      <c r="C22" s="23" t="n">
        <v>1</v>
      </c>
      <c r="D22" s="25" t="n"/>
    </row>
    <row r="23">
      <c r="A23" s="22" t="inlineStr">
        <is>
          <t>Demo Yard</t>
        </is>
      </c>
      <c r="B23" s="229" t="n">
        <v>0</v>
      </c>
      <c r="C23" s="23" t="n">
        <v>0</v>
      </c>
      <c r="P23" s="46" t="n"/>
    </row>
    <row r="24" ht="15" customHeight="1" thickBot="1">
      <c r="A24" s="19" t="inlineStr">
        <is>
          <t>Total company daily intake</t>
        </is>
      </c>
      <c r="B24" s="230">
        <f>SUM(B4:B23)</f>
        <v/>
      </c>
      <c r="C24" s="26">
        <f>SUM(C4:C23)</f>
        <v/>
      </c>
    </row>
    <row r="25">
      <c r="B25" s="228" t="n"/>
      <c r="C25" s="18" t="n"/>
    </row>
    <row r="26">
      <c r="A26" s="2" t="inlineStr">
        <is>
          <t>Total Daily Purchases</t>
        </is>
      </c>
      <c r="B26" s="231" t="n"/>
      <c r="C26" s="232">
        <f>B24</f>
        <v/>
      </c>
      <c r="E26" s="29" t="inlineStr">
        <is>
          <t>Total Daily Transport Charges</t>
        </is>
      </c>
      <c r="F26" s="29" t="n"/>
      <c r="G26" s="29" t="n"/>
      <c r="H26" s="29" t="n"/>
      <c r="I26" s="29" t="n"/>
      <c r="J26" s="219" t="n">
        <v>2366.06</v>
      </c>
    </row>
    <row r="27">
      <c r="A27" s="2" t="inlineStr">
        <is>
          <t xml:space="preserve">Daily Projected Purchases </t>
        </is>
      </c>
      <c r="B27" s="231" t="n"/>
      <c r="C27" s="28" t="n">
        <v>210000</v>
      </c>
      <c r="E27" s="29" t="inlineStr">
        <is>
          <t>Total Transport Charges MTD</t>
        </is>
      </c>
      <c r="F27" s="29" t="n"/>
      <c r="G27" s="29" t="n"/>
      <c r="H27" s="29" t="n"/>
      <c r="I27" s="29" t="n"/>
      <c r="J27" s="219" t="n">
        <v>47711.51</v>
      </c>
    </row>
    <row r="28" ht="15" customHeight="1" thickBot="1">
      <c r="B28" s="228" t="n"/>
      <c r="C28" s="33">
        <f>SUM(C26-C27)</f>
        <v/>
      </c>
      <c r="J28" s="199" t="n"/>
    </row>
    <row r="29" ht="15" customHeight="1" thickTop="1">
      <c r="B29" s="228" t="n"/>
      <c r="C29" s="30" t="n"/>
      <c r="E29" s="9" t="inlineStr">
        <is>
          <t>Total Daily 1% Sorting Fee</t>
        </is>
      </c>
      <c r="F29" s="9" t="n"/>
      <c r="G29" s="9" t="n"/>
      <c r="H29" s="9" t="n"/>
      <c r="I29" s="9" t="n"/>
      <c r="J29" s="206" t="n"/>
    </row>
    <row r="30">
      <c r="A30" s="3" t="inlineStr">
        <is>
          <t xml:space="preserve">Total Purchases MTD </t>
        </is>
      </c>
      <c r="B30" s="233" t="n"/>
      <c r="C30" s="32" t="n">
        <v>5654066.68</v>
      </c>
      <c r="E30" s="9" t="inlineStr">
        <is>
          <t>Total 1% Sorting Fee MTD</t>
        </is>
      </c>
      <c r="F30" s="9" t="n"/>
      <c r="G30" s="9" t="n"/>
      <c r="H30" s="9" t="n"/>
      <c r="I30" s="9" t="n"/>
      <c r="J30" s="206" t="n">
        <v>6.58</v>
      </c>
    </row>
    <row r="31">
      <c r="A31" s="3" t="inlineStr">
        <is>
          <t xml:space="preserve">Projected Total Purchases MTD </t>
        </is>
      </c>
      <c r="B31" s="233" t="n"/>
      <c r="C31" s="32">
        <f>210000+210000+210000+70000+210000+210000+210000+210000+210000+70000+210000+210000+210000+210000+210000+70000+210000+210000+210000+210000+210000+70000+210000+210000+210000+210000</f>
        <v/>
      </c>
      <c r="J31" s="199" t="n"/>
    </row>
    <row r="32" ht="15" customHeight="1" thickBot="1">
      <c r="B32" s="228" t="n"/>
      <c r="C32" s="33">
        <f>SUM(C30-C31)</f>
        <v/>
      </c>
      <c r="E32" s="34" t="inlineStr">
        <is>
          <t>Total Daily Bin Hire Charge</t>
        </is>
      </c>
      <c r="F32" s="34" t="n"/>
      <c r="G32" s="34" t="n"/>
      <c r="H32" s="34" t="n"/>
      <c r="I32" s="34" t="n"/>
      <c r="J32" s="221" t="inlineStr">
        <is>
          <t>-</t>
        </is>
      </c>
    </row>
    <row r="33" ht="15" customHeight="1" thickTop="1">
      <c r="B33" s="228" t="n"/>
      <c r="C33" s="35" t="n"/>
      <c r="E33" s="34" t="inlineStr">
        <is>
          <t>Total Bin Hire Charge MTD</t>
        </is>
      </c>
      <c r="F33" s="34" t="n"/>
      <c r="G33" s="34" t="n"/>
      <c r="H33" s="34" t="n"/>
      <c r="I33" s="34" t="n"/>
      <c r="J33" s="221" t="inlineStr">
        <is>
          <t>-</t>
        </is>
      </c>
    </row>
    <row r="34">
      <c r="A34" s="36" t="inlineStr">
        <is>
          <t xml:space="preserve">Total Brokered Purchases MTD </t>
        </is>
      </c>
      <c r="B34" s="234" t="n"/>
      <c r="C34" s="38" t="n">
        <v>329125.98</v>
      </c>
      <c r="J34" s="199" t="n"/>
    </row>
    <row r="35">
      <c r="A35" s="36" t="inlineStr">
        <is>
          <t xml:space="preserve">Projected Total Brokered Purchases MTD </t>
        </is>
      </c>
      <c r="B35" s="234" t="n"/>
      <c r="C35" s="38">
        <f>22*35000</f>
        <v/>
      </c>
      <c r="E35" s="39" t="inlineStr">
        <is>
          <t>Total Daily Cash Delivery Fee</t>
        </is>
      </c>
      <c r="F35" s="39" t="n"/>
      <c r="G35" s="39" t="n"/>
      <c r="H35" s="39" t="n"/>
      <c r="I35" s="39" t="n"/>
      <c r="J35" s="222" t="n"/>
    </row>
    <row r="36" ht="15" customHeight="1" thickBot="1">
      <c r="B36" s="228" t="n"/>
      <c r="C36" s="33">
        <f>SUM(C34-C35)</f>
        <v/>
      </c>
      <c r="E36" s="39" t="inlineStr">
        <is>
          <t>Total Cash Delivery Fee MTD</t>
        </is>
      </c>
      <c r="F36" s="39" t="n"/>
      <c r="G36" s="39" t="n"/>
      <c r="H36" s="39" t="n"/>
      <c r="I36" s="39" t="n"/>
      <c r="J36" s="222" t="n"/>
    </row>
    <row r="37" ht="15" customHeight="1" thickTop="1">
      <c r="B37" s="228" t="n"/>
      <c r="C37" s="35" t="n"/>
      <c r="J37" s="199" t="n"/>
    </row>
    <row r="38">
      <c r="A38" s="40" t="inlineStr">
        <is>
          <t xml:space="preserve">Combined Total Purchases MTD </t>
        </is>
      </c>
      <c r="B38" s="235" t="n"/>
      <c r="C38" s="42">
        <f>SUM(C30,C34)</f>
        <v/>
      </c>
      <c r="E38" s="43" t="inlineStr">
        <is>
          <t>Total Daily Cash Handling Fee</t>
        </is>
      </c>
      <c r="F38" s="43" t="n"/>
      <c r="G38" s="43" t="n"/>
      <c r="H38" s="43" t="n"/>
      <c r="I38" s="43" t="n"/>
      <c r="J38" s="223" t="n">
        <v>580.79</v>
      </c>
    </row>
    <row r="39">
      <c r="A39" s="40" t="inlineStr">
        <is>
          <t xml:space="preserve">Combined Projected Total Purchases MTD </t>
        </is>
      </c>
      <c r="B39" s="235" t="n"/>
      <c r="C39" s="42">
        <f>SUM(C31,C35)</f>
        <v/>
      </c>
      <c r="E39" s="43" t="inlineStr">
        <is>
          <t>Total Cash Handling Fee MTD</t>
        </is>
      </c>
      <c r="F39" s="43" t="n"/>
      <c r="G39" s="43" t="n"/>
      <c r="H39" s="43" t="n"/>
      <c r="I39" s="43" t="n"/>
      <c r="J39" s="223" t="n">
        <v>10150.15</v>
      </c>
    </row>
    <row r="40" ht="15" customHeight="1" thickBot="1">
      <c r="B40" s="228" t="n"/>
      <c r="C40" s="33">
        <f>SUM(C38-C39)</f>
        <v/>
      </c>
      <c r="J40" s="199" t="n"/>
    </row>
    <row r="41" ht="15" customHeight="1" thickTop="1">
      <c r="B41" s="228" t="n"/>
      <c r="C41" s="18" t="n"/>
      <c r="E41" s="13" t="inlineStr">
        <is>
          <t>Total Daily FAF Charge</t>
        </is>
      </c>
      <c r="F41" s="13" t="n"/>
      <c r="G41" s="13" t="n"/>
      <c r="H41" s="13" t="n"/>
      <c r="I41" s="13" t="n"/>
      <c r="J41" s="213" t="n">
        <v>354.87</v>
      </c>
    </row>
    <row r="42">
      <c r="A42" s="6" t="inlineStr">
        <is>
          <t xml:space="preserve">Total Suppliers MTD </t>
        </is>
      </c>
      <c r="B42" s="236" t="n"/>
      <c r="C42" s="224" t="n">
        <v>12167</v>
      </c>
      <c r="E42" s="13" t="inlineStr">
        <is>
          <t>Total FAF Charge MTD</t>
        </is>
      </c>
      <c r="F42" s="13" t="n"/>
      <c r="G42" s="13" t="n"/>
      <c r="H42" s="13" t="n"/>
      <c r="I42" s="13" t="n"/>
      <c r="J42" s="213" t="n">
        <v>7156.95</v>
      </c>
    </row>
    <row r="43">
      <c r="B43" s="228" t="n"/>
      <c r="C43" s="18" t="n"/>
    </row>
    <row r="44">
      <c r="A44" s="7" t="inlineStr">
        <is>
          <t xml:space="preserve">Total Sales MTD </t>
        </is>
      </c>
      <c r="B44" s="237" t="n"/>
      <c r="C44" s="225" t="n">
        <v>9107045.43</v>
      </c>
    </row>
    <row r="45">
      <c r="B45" s="228" t="n"/>
      <c r="C45" s="18" t="n"/>
    </row>
  </sheetData>
  <pageMargins left="0.7" right="0.7" top="0.75" bottom="0.75" header="0.3" footer="0.3"/>
  <pageSetup orientation="portrait"/>
  <drawing r:id="rId1"/>
</worksheet>
</file>

<file path=docProps/app.xml><?xml version="1.0" encoding="utf-8"?>
<Properties xmlns="http://schemas.openxmlformats.org/officeDocument/2006/extended-properties">
  <Application>Microsoft Excel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Emp ID - 1497</dc:creator>
  <dcterms:created xsi:type="dcterms:W3CDTF">2023-11-22T08:18:06Z</dcterms:created>
  <dcterms:modified xsi:type="dcterms:W3CDTF">2024-03-11T11:28:37Z</dcterms:modified>
  <cp:lastModifiedBy>Nikhil Vamsi Grandhi</cp:lastModifiedBy>
</cp:coreProperties>
</file>